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748" windowHeight="5136" activeTab="0"/>
  </bookViews>
  <sheets>
    <sheet name="VMWork" sheetId="1" r:id="rId1"/>
    <sheet name="FBA23Work" sheetId="2" r:id="rId2"/>
    <sheet name="Disp Counts" sheetId="3" r:id="rId3"/>
    <sheet name="Vel Counts" sheetId="4" r:id="rId4"/>
    <sheet name="Acc Counts" sheetId="5" r:id="rId5"/>
    <sheet name="Disp Volts" sheetId="6" r:id="rId6"/>
    <sheet name="Vel Volts" sheetId="7" r:id="rId7"/>
    <sheet name="Acc Volts" sheetId="8" r:id="rId8"/>
  </sheets>
  <externalReferences>
    <externalReference r:id="rId11"/>
  </externalReferences>
  <definedNames>
    <definedName name="_xlnm.Print_Titles" localSheetId="1">'FBA23Work'!$6:$7</definedName>
  </definedNames>
  <calcPr fullCalcOnLoad="1"/>
</workbook>
</file>

<file path=xl/sharedStrings.xml><?xml version="1.0" encoding="utf-8"?>
<sst xmlns="http://schemas.openxmlformats.org/spreadsheetml/2006/main" count="98" uniqueCount="70">
  <si>
    <t>Sensitivity</t>
  </si>
  <si>
    <t>Hz</t>
  </si>
  <si>
    <r>
      <t>w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</t>
    </r>
  </si>
  <si>
    <r>
      <t>sec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0"/>
      </rPr>
      <t xml:space="preserve"> </t>
    </r>
  </si>
  <si>
    <r>
      <t>F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</t>
    </r>
  </si>
  <si>
    <t>Q</t>
  </si>
  <si>
    <r>
      <t>z</t>
    </r>
    <r>
      <rPr>
        <sz val="12"/>
        <rFont val="Arial"/>
        <family val="0"/>
      </rPr>
      <t xml:space="preserve"> </t>
    </r>
  </si>
  <si>
    <t>Counts</t>
  </si>
  <si>
    <t>Counts/mm</t>
  </si>
  <si>
    <t>mm</t>
  </si>
  <si>
    <t>F - Hz</t>
  </si>
  <si>
    <r>
      <t>w</t>
    </r>
    <r>
      <rPr>
        <sz val="12"/>
        <rFont val="Arial"/>
        <family val="2"/>
      </rPr>
      <t xml:space="preserve"> - sec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  </t>
    </r>
  </si>
  <si>
    <r>
      <t>L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 </t>
    </r>
  </si>
  <si>
    <t>Damping factor</t>
  </si>
  <si>
    <t>Pendulum Length</t>
  </si>
  <si>
    <t>Pendulum Displacement</t>
  </si>
  <si>
    <t>Given</t>
  </si>
  <si>
    <r>
      <t>= 2</t>
    </r>
    <r>
      <rPr>
        <sz val="12"/>
        <rFont val="Symbol"/>
        <family val="1"/>
      </rPr>
      <t>p</t>
    </r>
    <r>
      <rPr>
        <sz val="12"/>
        <rFont val="Arial"/>
        <family val="0"/>
      </rPr>
      <t xml:space="preserve"> F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</t>
    </r>
  </si>
  <si>
    <t>=1/2Q</t>
  </si>
  <si>
    <t>Assumed</t>
  </si>
  <si>
    <t>Quality Factor</t>
  </si>
  <si>
    <t>Counts/rad.</t>
  </si>
  <si>
    <r>
      <t>= Counts/rad. / L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</t>
    </r>
  </si>
  <si>
    <r>
      <t>X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- mm</t>
    </r>
  </si>
  <si>
    <r>
      <t>Pendulum Disp. X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       = mag. </t>
    </r>
  </si>
  <si>
    <t>Frequency</t>
  </si>
  <si>
    <r>
      <t>X</t>
    </r>
    <r>
      <rPr>
        <vertAlign val="subscript"/>
        <sz val="12"/>
        <rFont val="Arial"/>
        <family val="2"/>
      </rPr>
      <t>g</t>
    </r>
    <r>
      <rPr>
        <sz val="12"/>
        <rFont val="Arial"/>
        <family val="2"/>
      </rPr>
      <t xml:space="preserve"> - mm</t>
    </r>
  </si>
  <si>
    <r>
      <t>V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- mm/s</t>
    </r>
  </si>
  <si>
    <r>
      <t>A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- mm/s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</t>
    </r>
  </si>
  <si>
    <r>
      <t>Counts/ mm = Counts / X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</t>
    </r>
  </si>
  <si>
    <r>
      <t>Counts/ mm/s = Counts / V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</t>
    </r>
  </si>
  <si>
    <r>
      <t>Counts/ mm/s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= Counts / A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</t>
    </r>
  </si>
  <si>
    <r>
      <t>X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= Ground Ampl. - mm</t>
    </r>
  </si>
  <si>
    <r>
      <t>X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</t>
    </r>
  </si>
  <si>
    <r>
      <t xml:space="preserve">       X</t>
    </r>
    <r>
      <rPr>
        <u val="single"/>
        <vertAlign val="subscript"/>
        <sz val="12"/>
        <rFont val="Arial"/>
        <family val="2"/>
      </rPr>
      <t>g</t>
    </r>
    <r>
      <rPr>
        <u val="single"/>
        <sz val="12"/>
        <rFont val="Arial"/>
        <family val="2"/>
      </rPr>
      <t xml:space="preserve">  </t>
    </r>
    <r>
      <rPr>
        <u val="single"/>
        <sz val="12"/>
        <rFont val="Symbol"/>
        <family val="1"/>
      </rPr>
      <t>w</t>
    </r>
    <r>
      <rPr>
        <u val="single"/>
        <vertAlign val="superscript"/>
        <sz val="12"/>
        <rFont val="Arial"/>
        <family val="2"/>
      </rPr>
      <t>2</t>
    </r>
    <r>
      <rPr>
        <u val="single"/>
        <sz val="12"/>
        <rFont val="Arial"/>
        <family val="2"/>
      </rPr>
      <t>/</t>
    </r>
    <r>
      <rPr>
        <u val="single"/>
        <sz val="12"/>
        <rFont val="Symbol"/>
        <family val="1"/>
      </rPr>
      <t>w</t>
    </r>
    <r>
      <rPr>
        <u val="single"/>
        <vertAlign val="subscript"/>
        <sz val="12"/>
        <rFont val="Arial"/>
        <family val="2"/>
      </rPr>
      <t>0</t>
    </r>
    <r>
      <rPr>
        <u val="single"/>
        <vertAlign val="superscript"/>
        <sz val="12"/>
        <rFont val="Arial"/>
        <family val="2"/>
      </rPr>
      <t>2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1-</t>
    </r>
    <r>
      <rPr>
        <sz val="12"/>
        <rFont val="Symbol"/>
        <family val="1"/>
      </rPr>
      <t>w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j 2</t>
    </r>
    <r>
      <rPr>
        <sz val="12"/>
        <rFont val="Symbol"/>
        <family val="1"/>
      </rPr>
      <t>zw</t>
    </r>
    <r>
      <rPr>
        <sz val="12"/>
        <rFont val="Arial"/>
        <family val="2"/>
      </rPr>
      <t>/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</si>
  <si>
    <t>Undamped Natural Frequency</t>
  </si>
  <si>
    <t>Test amplitude</t>
  </si>
  <si>
    <t>Displacement - Counts/ mm</t>
  </si>
  <si>
    <t>Peak Ground-Motion</t>
  </si>
  <si>
    <r>
      <t>V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= X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w</t>
    </r>
    <r>
      <rPr>
        <sz val="12"/>
        <rFont val="Arial"/>
        <family val="0"/>
      </rPr>
      <t xml:space="preserve"> - mm/s</t>
    </r>
  </si>
  <si>
    <r>
      <t>A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= X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w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- mm/s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</t>
    </r>
  </si>
  <si>
    <r>
      <t>Counts = Sensitivity * X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</t>
    </r>
  </si>
  <si>
    <r>
      <t>Acceleration - Counts/ mm/s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</t>
    </r>
  </si>
  <si>
    <t>Velocity - Counts/ mm/s</t>
  </si>
  <si>
    <t>Natural Frequency</t>
  </si>
  <si>
    <r>
      <t>Response of Kinemetrics FBA-23 accelerometer    0.25 g full-scale = 1.019 V/m/s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50Hz corner</t>
    </r>
  </si>
  <si>
    <r>
      <t>Volts/m/s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</t>
    </r>
  </si>
  <si>
    <t>Accel. factor Ap</t>
  </si>
  <si>
    <r>
      <t xml:space="preserve">              1</t>
    </r>
    <r>
      <rPr>
        <sz val="12"/>
        <rFont val="Arial"/>
        <family val="2"/>
      </rPr>
      <t xml:space="preserve">            </t>
    </r>
    <r>
      <rPr>
        <sz val="12"/>
        <rFont val="Arial"/>
        <family val="0"/>
      </rPr>
      <t xml:space="preserve">                </t>
    </r>
    <r>
      <rPr>
        <sz val="12"/>
        <rFont val="Arial"/>
        <family val="2"/>
      </rPr>
      <t>1-</t>
    </r>
    <r>
      <rPr>
        <sz val="12"/>
        <rFont val="Symbol"/>
        <family val="1"/>
      </rPr>
      <t>w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j 2</t>
    </r>
    <r>
      <rPr>
        <sz val="12"/>
        <rFont val="Symbol"/>
        <family val="1"/>
      </rPr>
      <t>zw</t>
    </r>
    <r>
      <rPr>
        <sz val="12"/>
        <rFont val="Arial"/>
        <family val="2"/>
      </rPr>
      <t>/</t>
    </r>
    <r>
      <rPr>
        <sz val="12"/>
        <rFont val="Symbol"/>
        <family val="1"/>
      </rPr>
      <t>w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</si>
  <si>
    <t>Counts / mm/s</t>
  </si>
  <si>
    <t>Counts / mm</t>
  </si>
  <si>
    <r>
      <t>Counts / mm/s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</t>
    </r>
  </si>
  <si>
    <t>Instrument Response - 24-bit A/D</t>
  </si>
  <si>
    <r>
      <t>Accel. response - Counts / mm/s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= Sensitivity * Ap * 838.8608</t>
    </r>
  </si>
  <si>
    <r>
      <t xml:space="preserve">Velocity resp. - Volts/ mm/s = Sensitivity * Ap * </t>
    </r>
    <r>
      <rPr>
        <sz val="12"/>
        <rFont val="Symbol"/>
        <family val="1"/>
      </rPr>
      <t>w</t>
    </r>
    <r>
      <rPr>
        <sz val="12"/>
        <rFont val="Arial"/>
        <family val="0"/>
      </rPr>
      <t xml:space="preserve"> * 838.8608</t>
    </r>
  </si>
  <si>
    <r>
      <t xml:space="preserve">Displ. response - Volts/ mm = Sensitivity * Ap * </t>
    </r>
    <r>
      <rPr>
        <sz val="12"/>
        <rFont val="Symbol"/>
        <family val="1"/>
      </rPr>
      <t>w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* 838.8608</t>
    </r>
  </si>
  <si>
    <t>Inyo Force-Balance Vertical</t>
  </si>
  <si>
    <t>Ap</t>
  </si>
  <si>
    <t>Volts / m</t>
  </si>
  <si>
    <t>Volts / m/s</t>
  </si>
  <si>
    <r>
      <t>Volts / 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</t>
    </r>
  </si>
  <si>
    <r>
      <t>Acceleration - Volts/ 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</t>
    </r>
  </si>
  <si>
    <t>Velocity - Volts/ m/s</t>
  </si>
  <si>
    <t>Displacement - Volts/ m</t>
  </si>
  <si>
    <t>Volksmeter Response - Based on              10V 24-bit A/D</t>
  </si>
  <si>
    <t>Inyo Force-Balance Vertical                       based on 10V  24-bit A/D</t>
  </si>
  <si>
    <t>Volksmeter Response - Counts</t>
  </si>
  <si>
    <t>V/m/s</t>
  </si>
  <si>
    <t/>
  </si>
  <si>
    <t>@ DC (2.5V/g)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</si>
</sst>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E+00"/>
    <numFmt numFmtId="166" formatCode="0.000"/>
    <numFmt numFmtId="167" formatCode="0.0000"/>
    <numFmt numFmtId="168" formatCode="#,##0.0000"/>
    <numFmt numFmtId="169" formatCode="#,##0.000"/>
    <numFmt numFmtId="170" formatCode="0.000000"/>
    <numFmt numFmtId="171" formatCode="0.0000000"/>
    <numFmt numFmtId="172" formatCode="#,##0.00000"/>
    <numFmt numFmtId="173" formatCode="#,##0.0"/>
    <numFmt numFmtId="174" formatCode="0.000E+00"/>
    <numFmt numFmtId="175" formatCode="0.0E+00"/>
    <numFmt numFmtId="176" formatCode="0.000000E+00"/>
    <numFmt numFmtId="177" formatCode="0.00000E+00"/>
  </numFmts>
  <fonts count="19">
    <font>
      <sz val="12"/>
      <name val="Arial"/>
      <family val="0"/>
    </font>
    <font>
      <sz val="12"/>
      <name val="Symbol"/>
      <family val="1"/>
    </font>
    <font>
      <sz val="8"/>
      <name val="Arial"/>
      <family val="0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8.75"/>
      <name val="Arial"/>
      <family val="0"/>
    </font>
    <font>
      <sz val="17.5"/>
      <name val="Arial"/>
      <family val="0"/>
    </font>
    <font>
      <sz val="10.75"/>
      <name val="Arial"/>
      <family val="0"/>
    </font>
    <font>
      <b/>
      <sz val="17.5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.25"/>
      <name val="Arial"/>
      <family val="2"/>
    </font>
    <font>
      <u val="single"/>
      <sz val="12"/>
      <name val="Arial"/>
      <family val="2"/>
    </font>
    <font>
      <u val="single"/>
      <sz val="12"/>
      <name val="Symbol"/>
      <family val="1"/>
    </font>
    <font>
      <u val="single"/>
      <vertAlign val="subscript"/>
      <sz val="12"/>
      <name val="Arial"/>
      <family val="2"/>
    </font>
    <font>
      <u val="single"/>
      <vertAlign val="superscript"/>
      <sz val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0" fillId="2" borderId="2" xfId="0" applyNumberFormat="1" applyFill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Border="1" applyAlignment="1">
      <alignment/>
    </xf>
    <xf numFmtId="167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/>
    </xf>
    <xf numFmtId="167" fontId="0" fillId="3" borderId="0" xfId="0" applyNumberFormat="1" applyFill="1" applyAlignment="1">
      <alignment/>
    </xf>
    <xf numFmtId="166" fontId="0" fillId="3" borderId="2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3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6" fontId="0" fillId="3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 vertical="top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2" fontId="0" fillId="0" borderId="2" xfId="0" applyNumberFormat="1" applyBorder="1" applyAlignment="1">
      <alignment/>
    </xf>
    <xf numFmtId="2" fontId="0" fillId="2" borderId="2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 quotePrefix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11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9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 quotePrefix="1">
      <alignment horizontal="center" vertical="center" wrapText="1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 applyProtection="1">
      <alignment vertical="center"/>
      <protection locked="0"/>
    </xf>
    <xf numFmtId="0" fontId="0" fillId="0" borderId="16" xfId="0" applyNumberFormat="1" applyBorder="1" applyAlignment="1">
      <alignment vertical="center"/>
    </xf>
    <xf numFmtId="0" fontId="0" fillId="4" borderId="17" xfId="0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Instrument Displacement
 Response - counts/mm</a:t>
            </a:r>
          </a:p>
        </c:rich>
      </c:tx>
      <c:layout>
        <c:manualLayout>
          <c:xMode val="factor"/>
          <c:yMode val="factor"/>
          <c:x val="0.04475"/>
          <c:y val="-0.01475"/>
        </c:manualLayout>
      </c:layout>
    </c:title>
    <c:plotArea>
      <c:layout>
        <c:manualLayout>
          <c:xMode val="edge"/>
          <c:yMode val="edge"/>
          <c:x val="0.0575"/>
          <c:y val="0.063"/>
          <c:w val="0.8775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Volksmeter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VMWork!$A$13:$A$51</c:f>
              <c:numCache>
                <c:ptCount val="3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</c:numCache>
            </c:numRef>
          </c:xVal>
          <c:yVal>
            <c:numRef>
              <c:f>VMWork!$H$13:$H$51</c:f>
              <c:numCache>
                <c:ptCount val="39"/>
                <c:pt idx="0">
                  <c:v>38.020218735079894</c:v>
                </c:pt>
                <c:pt idx="1">
                  <c:v>85.54560317777526</c:v>
                </c:pt>
                <c:pt idx="2">
                  <c:v>152.08134863435797</c:v>
                </c:pt>
                <c:pt idx="3">
                  <c:v>237.62766232430494</c:v>
                </c:pt>
                <c:pt idx="4">
                  <c:v>342.18481064789535</c:v>
                </c:pt>
                <c:pt idx="5">
                  <c:v>465.75311916764235</c:v>
                </c:pt>
                <c:pt idx="6">
                  <c:v>608.3329725855862</c:v>
                </c:pt>
                <c:pt idx="7">
                  <c:v>769.9248147164633</c:v>
                </c:pt>
                <c:pt idx="8">
                  <c:v>950.5291484567541</c:v>
                </c:pt>
                <c:pt idx="9">
                  <c:v>2138.759923627935</c:v>
                </c:pt>
                <c:pt idx="10">
                  <c:v>3802.4123223577844</c:v>
                </c:pt>
                <c:pt idx="11">
                  <c:v>8556.534641612827</c:v>
                </c:pt>
                <c:pt idx="12">
                  <c:v>15214.364410818034</c:v>
                </c:pt>
                <c:pt idx="13">
                  <c:v>23777.942742692037</c:v>
                </c:pt>
                <c:pt idx="14">
                  <c:v>34249.868963774774</c:v>
                </c:pt>
                <c:pt idx="15">
                  <c:v>46633.28173588457</c:v>
                </c:pt>
                <c:pt idx="16">
                  <c:v>60931.83580871187</c:v>
                </c:pt>
                <c:pt idx="17">
                  <c:v>77149.67430149837</c:v>
                </c:pt>
                <c:pt idx="18">
                  <c:v>95291.39639520147</c:v>
                </c:pt>
                <c:pt idx="19">
                  <c:v>215046.0754513114</c:v>
                </c:pt>
                <c:pt idx="20">
                  <c:v>383770.7724725766</c:v>
                </c:pt>
                <c:pt idx="21">
                  <c:v>870972.789033048</c:v>
                </c:pt>
                <c:pt idx="22">
                  <c:v>1557871.260273562</c:v>
                </c:pt>
                <c:pt idx="23">
                  <c:v>2427515.5918016736</c:v>
                </c:pt>
                <c:pt idx="24">
                  <c:v>3429379.300325035</c:v>
                </c:pt>
                <c:pt idx="25">
                  <c:v>4474001.128287917</c:v>
                </c:pt>
                <c:pt idx="26">
                  <c:v>5453023.158127586</c:v>
                </c:pt>
                <c:pt idx="27">
                  <c:v>6408103.509190737</c:v>
                </c:pt>
                <c:pt idx="28">
                  <c:v>6915848.791708989</c:v>
                </c:pt>
                <c:pt idx="29">
                  <c:v>8106271.620535888</c:v>
                </c:pt>
                <c:pt idx="30">
                  <c:v>8208661.621538157</c:v>
                </c:pt>
                <c:pt idx="31">
                  <c:v>8142284.719362799</c:v>
                </c:pt>
                <c:pt idx="32">
                  <c:v>8092563.64805521</c:v>
                </c:pt>
                <c:pt idx="33">
                  <c:v>8065206.728946405</c:v>
                </c:pt>
                <c:pt idx="34">
                  <c:v>8049236.851406985</c:v>
                </c:pt>
                <c:pt idx="35">
                  <c:v>8039238.041022276</c:v>
                </c:pt>
                <c:pt idx="36">
                  <c:v>8032601.5959335035</c:v>
                </c:pt>
                <c:pt idx="37">
                  <c:v>8027985.448356563</c:v>
                </c:pt>
                <c:pt idx="38">
                  <c:v>8024650.688973835</c:v>
                </c:pt>
              </c:numCache>
            </c:numRef>
          </c:yVal>
          <c:smooth val="1"/>
        </c:ser>
        <c:ser>
          <c:idx val="1"/>
          <c:order val="1"/>
          <c:tx>
            <c:v>FBA-23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FBA23Work!$A$8:$A$66</c:f>
              <c:numCache>
                <c:ptCount val="5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30</c:v>
                </c:pt>
                <c:pt idx="42">
                  <c:v>40</c:v>
                </c:pt>
                <c:pt idx="43">
                  <c:v>50</c:v>
                </c:pt>
                <c:pt idx="44">
                  <c:v>60</c:v>
                </c:pt>
                <c:pt idx="45">
                  <c:v>70</c:v>
                </c:pt>
                <c:pt idx="46">
                  <c:v>80</c:v>
                </c:pt>
                <c:pt idx="47">
                  <c:v>90</c:v>
                </c:pt>
                <c:pt idx="48">
                  <c:v>100</c:v>
                </c:pt>
                <c:pt idx="49">
                  <c:v>150</c:v>
                </c:pt>
                <c:pt idx="50">
                  <c:v>200</c:v>
                </c:pt>
                <c:pt idx="51">
                  <c:v>300</c:v>
                </c:pt>
                <c:pt idx="52">
                  <c:v>400</c:v>
                </c:pt>
                <c:pt idx="53">
                  <c:v>500</c:v>
                </c:pt>
                <c:pt idx="54">
                  <c:v>600</c:v>
                </c:pt>
                <c:pt idx="55">
                  <c:v>700</c:v>
                </c:pt>
                <c:pt idx="56">
                  <c:v>800</c:v>
                </c:pt>
                <c:pt idx="57">
                  <c:v>900</c:v>
                </c:pt>
                <c:pt idx="58">
                  <c:v>1000</c:v>
                </c:pt>
              </c:numCache>
            </c:numRef>
          </c:xVal>
          <c:yVal>
            <c:numRef>
              <c:f>FBA23Work!$C$8:$C$66</c:f>
              <c:numCache>
                <c:ptCount val="59"/>
                <c:pt idx="0">
                  <c:v>0.13498447206741532</c:v>
                </c:pt>
                <c:pt idx="1">
                  <c:v>0.30371506215186794</c:v>
                </c:pt>
                <c:pt idx="2">
                  <c:v>0.539937888270444</c:v>
                </c:pt>
                <c:pt idx="3">
                  <c:v>0.8436529504234864</c:v>
                </c:pt>
                <c:pt idx="4">
                  <c:v>1.214860248611434</c:v>
                </c:pt>
                <c:pt idx="5">
                  <c:v>1.6535597828348265</c:v>
                </c:pt>
                <c:pt idx="6">
                  <c:v>2.1597515530943</c:v>
                </c:pt>
                <c:pt idx="7">
                  <c:v>2.7334355593905832</c:v>
                </c:pt>
                <c:pt idx="8">
                  <c:v>3.374611801724516</c:v>
                </c:pt>
                <c:pt idx="9">
                  <c:v>7.592876553994788</c:v>
                </c:pt>
                <c:pt idx="10">
                  <c:v>13.498447207387084</c:v>
                </c:pt>
                <c:pt idx="11">
                  <c:v>30.37150621845379</c:v>
                </c:pt>
                <c:pt idx="12">
                  <c:v>53.99378883736491</c:v>
                </c:pt>
                <c:pt idx="13">
                  <c:v>84.36529506752996</c:v>
                </c:pt>
                <c:pt idx="14">
                  <c:v>121.48602491332097</c:v>
                </c:pt>
                <c:pt idx="15">
                  <c:v>165.3559783800638</c:v>
                </c:pt>
                <c:pt idx="16">
                  <c:v>215.97515547402736</c:v>
                </c:pt>
                <c:pt idx="17">
                  <c:v>273.3435562024105</c:v>
                </c:pt>
                <c:pt idx="18">
                  <c:v>337.4611805733286</c:v>
                </c:pt>
                <c:pt idx="19">
                  <c:v>759.2876574118372</c:v>
                </c:pt>
                <c:pt idx="20">
                  <c:v>1349.8447270231704</c:v>
                </c:pt>
                <c:pt idx="21">
                  <c:v>3037.1506525672057</c:v>
                </c:pt>
                <c:pt idx="22">
                  <c:v>5399.378975995274</c:v>
                </c:pt>
                <c:pt idx="23">
                  <c:v>8436.529716809931</c:v>
                </c:pt>
                <c:pt idx="24">
                  <c:v>12148.60288842325</c:v>
                </c:pt>
                <c:pt idx="25">
                  <c:v>16535.598489409782</c:v>
                </c:pt>
                <c:pt idx="26">
                  <c:v>21597.516492815812</c:v>
                </c:pt>
                <c:pt idx="27">
                  <c:v>28438.664838973433</c:v>
                </c:pt>
                <c:pt idx="28">
                  <c:v>33746.119393679255</c:v>
                </c:pt>
                <c:pt idx="29">
                  <c:v>75928.75542417493</c:v>
                </c:pt>
                <c:pt idx="30">
                  <c:v>134984.36451185128</c:v>
                </c:pt>
                <c:pt idx="31">
                  <c:v>303713.42429019953</c:v>
                </c:pt>
                <c:pt idx="32">
                  <c:v>539927.8742119973</c:v>
                </c:pt>
                <c:pt idx="33">
                  <c:v>843613.3183981748</c:v>
                </c:pt>
                <c:pt idx="34">
                  <c:v>1214739.5930568182</c:v>
                </c:pt>
                <c:pt idx="35">
                  <c:v>1653252.0407446236</c:v>
                </c:pt>
                <c:pt idx="36">
                  <c:v>2159060.874614844</c:v>
                </c:pt>
                <c:pt idx="37">
                  <c:v>2732028.6667598723</c:v>
                </c:pt>
                <c:pt idx="38">
                  <c:v>3371956.0159611367</c:v>
                </c:pt>
                <c:pt idx="39">
                  <c:v>7562514.8651977405</c:v>
                </c:pt>
                <c:pt idx="40">
                  <c:v>13329543.261069695</c:v>
                </c:pt>
                <c:pt idx="41">
                  <c:v>28578918.62943039</c:v>
                </c:pt>
                <c:pt idx="42">
                  <c:v>45483661.14910804</c:v>
                </c:pt>
                <c:pt idx="43">
                  <c:v>59664282.20798715</c:v>
                </c:pt>
                <c:pt idx="44">
                  <c:v>69304926.05792119</c:v>
                </c:pt>
                <c:pt idx="45">
                  <c:v>75158577.18200997</c:v>
                </c:pt>
                <c:pt idx="46">
                  <c:v>78590718.37374733</c:v>
                </c:pt>
                <c:pt idx="47">
                  <c:v>80619890.69724312</c:v>
                </c:pt>
                <c:pt idx="48">
                  <c:v>81852174.783544</c:v>
                </c:pt>
                <c:pt idx="49">
                  <c:v>83852073.9488183</c:v>
                </c:pt>
                <c:pt idx="50">
                  <c:v>84202583.40573704</c:v>
                </c:pt>
                <c:pt idx="51">
                  <c:v>84333472.44832934</c:v>
                </c:pt>
                <c:pt idx="52">
                  <c:v>84355396.38530007</c:v>
                </c:pt>
                <c:pt idx="53">
                  <c:v>84361331.83981748</c:v>
                </c:pt>
                <c:pt idx="54">
                  <c:v>84363437.76500222</c:v>
                </c:pt>
                <c:pt idx="55">
                  <c:v>84364327.00125411</c:v>
                </c:pt>
                <c:pt idx="56">
                  <c:v>84364750.91592143</c:v>
                </c:pt>
                <c:pt idx="57">
                  <c:v>84364971.84939113</c:v>
                </c:pt>
                <c:pt idx="58">
                  <c:v>84365095.09705546</c:v>
                </c:pt>
              </c:numCache>
            </c:numRef>
          </c:yVal>
          <c:smooth val="1"/>
        </c:ser>
        <c:ser>
          <c:idx val="2"/>
          <c:order val="2"/>
          <c:tx>
            <c:v>Inyo FBV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VMWork!$K$13:$K$79</c:f>
              <c:numCache>
                <c:ptCount val="67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0.011</c:v>
                </c:pt>
                <c:pt idx="10">
                  <c:v>0.012</c:v>
                </c:pt>
                <c:pt idx="11">
                  <c:v>0.013</c:v>
                </c:pt>
                <c:pt idx="12">
                  <c:v>0.014</c:v>
                </c:pt>
                <c:pt idx="13">
                  <c:v>0.015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0.05</c:v>
                </c:pt>
                <c:pt idx="18">
                  <c:v>0.06</c:v>
                </c:pt>
                <c:pt idx="19">
                  <c:v>0.07</c:v>
                </c:pt>
                <c:pt idx="20">
                  <c:v>0.08</c:v>
                </c:pt>
                <c:pt idx="21">
                  <c:v>0.09</c:v>
                </c:pt>
                <c:pt idx="22">
                  <c:v>0.1</c:v>
                </c:pt>
                <c:pt idx="23">
                  <c:v>0.15</c:v>
                </c:pt>
                <c:pt idx="24">
                  <c:v>0.16666666666666666</c:v>
                </c:pt>
                <c:pt idx="25">
                  <c:v>0.2</c:v>
                </c:pt>
                <c:pt idx="26">
                  <c:v>0.25</c:v>
                </c:pt>
                <c:pt idx="27">
                  <c:v>0.3</c:v>
                </c:pt>
                <c:pt idx="28">
                  <c:v>0.333333333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0.8</c:v>
                </c:pt>
                <c:pt idx="34">
                  <c:v>0.9</c:v>
                </c:pt>
                <c:pt idx="35">
                  <c:v>1</c:v>
                </c:pt>
                <c:pt idx="36">
                  <c:v>1.5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15</c:v>
                </c:pt>
                <c:pt idx="47">
                  <c:v>20</c:v>
                </c:pt>
                <c:pt idx="48">
                  <c:v>20.847</c:v>
                </c:pt>
                <c:pt idx="49">
                  <c:v>30</c:v>
                </c:pt>
                <c:pt idx="50">
                  <c:v>40</c:v>
                </c:pt>
                <c:pt idx="51">
                  <c:v>50</c:v>
                </c:pt>
                <c:pt idx="52">
                  <c:v>60</c:v>
                </c:pt>
                <c:pt idx="53">
                  <c:v>70</c:v>
                </c:pt>
                <c:pt idx="54">
                  <c:v>80</c:v>
                </c:pt>
                <c:pt idx="55">
                  <c:v>90</c:v>
                </c:pt>
                <c:pt idx="56">
                  <c:v>100</c:v>
                </c:pt>
                <c:pt idx="57">
                  <c:v>150</c:v>
                </c:pt>
                <c:pt idx="58">
                  <c:v>200</c:v>
                </c:pt>
                <c:pt idx="59">
                  <c:v>300</c:v>
                </c:pt>
                <c:pt idx="60">
                  <c:v>400</c:v>
                </c:pt>
                <c:pt idx="61">
                  <c:v>500</c:v>
                </c:pt>
                <c:pt idx="62">
                  <c:v>600</c:v>
                </c:pt>
                <c:pt idx="63">
                  <c:v>700</c:v>
                </c:pt>
                <c:pt idx="64">
                  <c:v>800</c:v>
                </c:pt>
                <c:pt idx="65">
                  <c:v>900</c:v>
                </c:pt>
                <c:pt idx="66">
                  <c:v>1000</c:v>
                </c:pt>
              </c:numCache>
            </c:numRef>
          </c:xVal>
          <c:yVal>
            <c:numRef>
              <c:f>VMWork!$L$13:$L$79</c:f>
              <c:numCache>
                <c:ptCount val="67"/>
                <c:pt idx="0">
                  <c:v>71.74239451052978</c:v>
                </c:pt>
                <c:pt idx="1">
                  <c:v>241.7301529842898</c:v>
                </c:pt>
                <c:pt idx="2">
                  <c:v>571.5230456506322</c:v>
                </c:pt>
                <c:pt idx="3">
                  <c:v>1112.0917644339202</c:v>
                </c:pt>
                <c:pt idx="4">
                  <c:v>1911.6648185767087</c:v>
                </c:pt>
                <c:pt idx="5">
                  <c:v>3014.1797585611416</c:v>
                </c:pt>
                <c:pt idx="6">
                  <c:v>4457.3429586562015</c:v>
                </c:pt>
                <c:pt idx="7">
                  <c:v>6270.431855733995</c:v>
                </c:pt>
                <c:pt idx="8">
                  <c:v>8472.094268362838</c:v>
                </c:pt>
                <c:pt idx="9">
                  <c:v>11068.503754460728</c:v>
                </c:pt>
                <c:pt idx="10">
                  <c:v>14052.274448165605</c:v>
                </c:pt>
                <c:pt idx="11">
                  <c:v>17402.48286422725</c:v>
                </c:pt>
                <c:pt idx="12">
                  <c:v>21085.97386913014</c:v>
                </c:pt>
                <c:pt idx="13">
                  <c:v>25059.875127425068</c:v>
                </c:pt>
                <c:pt idx="14">
                  <c:v>47542.57144889435</c:v>
                </c:pt>
                <c:pt idx="15">
                  <c:v>92631.12653279651</c:v>
                </c:pt>
                <c:pt idx="16">
                  <c:v>132624.59616561083</c:v>
                </c:pt>
                <c:pt idx="17">
                  <c:v>170004.60836948885</c:v>
                </c:pt>
                <c:pt idx="18">
                  <c:v>206286.78910879057</c:v>
                </c:pt>
                <c:pt idx="19">
                  <c:v>242063.1406989016</c:v>
                </c:pt>
                <c:pt idx="20">
                  <c:v>277580.3193233294</c:v>
                </c:pt>
                <c:pt idx="21">
                  <c:v>312953.03156582505</c:v>
                </c:pt>
                <c:pt idx="22">
                  <c:v>348240.2464237209</c:v>
                </c:pt>
                <c:pt idx="23">
                  <c:v>524194.56632001704</c:v>
                </c:pt>
                <c:pt idx="24">
                  <c:v>582802.0332873239</c:v>
                </c:pt>
                <c:pt idx="25">
                  <c:v>700058.7671544913</c:v>
                </c:pt>
                <c:pt idx="26">
                  <c:v>876157.0834509144</c:v>
                </c:pt>
                <c:pt idx="27">
                  <c:v>1052604.6335819324</c:v>
                </c:pt>
                <c:pt idx="28">
                  <c:v>1170456.948332557</c:v>
                </c:pt>
                <c:pt idx="29">
                  <c:v>1406716.7948573646</c:v>
                </c:pt>
                <c:pt idx="30">
                  <c:v>1762463.9183676967</c:v>
                </c:pt>
                <c:pt idx="31">
                  <c:v>2119660.7548564365</c:v>
                </c:pt>
                <c:pt idx="32">
                  <c:v>2478025.772042972</c:v>
                </c:pt>
                <c:pt idx="33">
                  <c:v>2837270.4354535635</c:v>
                </c:pt>
                <c:pt idx="34">
                  <c:v>3197143.0128260995</c:v>
                </c:pt>
                <c:pt idx="35">
                  <c:v>3557442.761966065</c:v>
                </c:pt>
                <c:pt idx="36">
                  <c:v>5361323.0248311935</c:v>
                </c:pt>
                <c:pt idx="37">
                  <c:v>7165073.481526637</c:v>
                </c:pt>
                <c:pt idx="38">
                  <c:v>10768773.836112022</c:v>
                </c:pt>
                <c:pt idx="39">
                  <c:v>14368770.09372781</c:v>
                </c:pt>
                <c:pt idx="40">
                  <c:v>17966276.046687648</c:v>
                </c:pt>
                <c:pt idx="41">
                  <c:v>21561669.76084239</c:v>
                </c:pt>
                <c:pt idx="42">
                  <c:v>25154878.04811497</c:v>
                </c:pt>
                <c:pt idx="43">
                  <c:v>28745557.482209727</c:v>
                </c:pt>
                <c:pt idx="44">
                  <c:v>32333162.73035382</c:v>
                </c:pt>
                <c:pt idx="45">
                  <c:v>35916969.5234178</c:v>
                </c:pt>
                <c:pt idx="46">
                  <c:v>53741178.627311245</c:v>
                </c:pt>
                <c:pt idx="47">
                  <c:v>71254727.23371893</c:v>
                </c:pt>
                <c:pt idx="48">
                  <c:v>74170353.52530643</c:v>
                </c:pt>
                <c:pt idx="49">
                  <c:v>103988347.21142785</c:v>
                </c:pt>
                <c:pt idx="50">
                  <c:v>130605717.46218972</c:v>
                </c:pt>
                <c:pt idx="51">
                  <c:v>148191583.66566995</c:v>
                </c:pt>
                <c:pt idx="52">
                  <c:v>156673862.94635022</c:v>
                </c:pt>
                <c:pt idx="53">
                  <c:v>158414435.92067084</c:v>
                </c:pt>
                <c:pt idx="54">
                  <c:v>156225430.4325167</c:v>
                </c:pt>
                <c:pt idx="55">
                  <c:v>152175220.79757172</c:v>
                </c:pt>
                <c:pt idx="56">
                  <c:v>147466218.2303206</c:v>
                </c:pt>
                <c:pt idx="57">
                  <c:v>126408892.57134116</c:v>
                </c:pt>
                <c:pt idx="58">
                  <c:v>111879089.7935312</c:v>
                </c:pt>
                <c:pt idx="59">
                  <c:v>91867169.94916837</c:v>
                </c:pt>
                <c:pt idx="60">
                  <c:v>77441556.27906567</c:v>
                </c:pt>
                <c:pt idx="61">
                  <c:v>66405585.58371595</c:v>
                </c:pt>
                <c:pt idx="62">
                  <c:v>57803447.57491771</c:v>
                </c:pt>
                <c:pt idx="63">
                  <c:v>50992655.2495969</c:v>
                </c:pt>
                <c:pt idx="64">
                  <c:v>45512743.6605309</c:v>
                </c:pt>
                <c:pt idx="65">
                  <c:v>41033702.116198465</c:v>
                </c:pt>
                <c:pt idx="66">
                  <c:v>37318499.88657235</c:v>
                </c:pt>
              </c:numCache>
            </c:numRef>
          </c:yVal>
          <c:smooth val="1"/>
        </c:ser>
        <c:axId val="57611435"/>
        <c:axId val="4388028"/>
      </c:scatterChart>
      <c:valAx>
        <c:axId val="5761143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88028"/>
        <c:crossesAt val="1E-08"/>
        <c:crossBetween val="midCat"/>
        <c:dispUnits/>
      </c:valAx>
      <c:valAx>
        <c:axId val="43880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Counts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611435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75"/>
          <c:y val="0.32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Instrument Velocity 
Response - Counts / mm/s</a:t>
            </a:r>
          </a:p>
        </c:rich>
      </c:tx>
      <c:layout>
        <c:manualLayout>
          <c:xMode val="factor"/>
          <c:yMode val="factor"/>
          <c:x val="0.0255"/>
          <c:y val="0.00625"/>
        </c:manualLayout>
      </c:layout>
    </c:title>
    <c:plotArea>
      <c:layout>
        <c:manualLayout>
          <c:xMode val="edge"/>
          <c:yMode val="edge"/>
          <c:x val="0.05575"/>
          <c:y val="0.10875"/>
          <c:w val="0.90625"/>
          <c:h val="0.79025"/>
        </c:manualLayout>
      </c:layout>
      <c:scatterChart>
        <c:scatterStyle val="smoothMarker"/>
        <c:varyColors val="0"/>
        <c:ser>
          <c:idx val="0"/>
          <c:order val="0"/>
          <c:tx>
            <c:v>Volksmeter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VMWork!$A$13:$A$51</c:f>
              <c:numCache>
                <c:ptCount val="3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</c:numCache>
            </c:numRef>
          </c:xVal>
          <c:yVal>
            <c:numRef>
              <c:f>VMWork!$I$13:$I$51</c:f>
              <c:numCache>
                <c:ptCount val="39"/>
                <c:pt idx="0">
                  <c:v>3025.552874561526</c:v>
                </c:pt>
                <c:pt idx="1">
                  <c:v>4538.3352018402275</c:v>
                </c:pt>
                <c:pt idx="2">
                  <c:v>6051.124596809984</c:v>
                </c:pt>
                <c:pt idx="3">
                  <c:v>7563.923414856974</c:v>
                </c:pt>
                <c:pt idx="4">
                  <c:v>9076.73401092946</c:v>
                </c:pt>
                <c:pt idx="5">
                  <c:v>10589.55873942841</c:v>
                </c:pt>
                <c:pt idx="6">
                  <c:v>12102.399954097811</c:v>
                </c:pt>
                <c:pt idx="7">
                  <c:v>13615.2600079152</c:v>
                </c:pt>
                <c:pt idx="8">
                  <c:v>15128.141252982241</c:v>
                </c:pt>
                <c:pt idx="9">
                  <c:v>22692.94759548203</c:v>
                </c:pt>
                <c:pt idx="10">
                  <c:v>30258.635838838734</c:v>
                </c:pt>
                <c:pt idx="11">
                  <c:v>45393.82613165735</c:v>
                </c:pt>
                <c:pt idx="12">
                  <c:v>60536.03254957755</c:v>
                </c:pt>
                <c:pt idx="13">
                  <c:v>75687.54248110994</c:v>
                </c:pt>
                <c:pt idx="14">
                  <c:v>90850.59909724079</c:v>
                </c:pt>
                <c:pt idx="15">
                  <c:v>106027.39001232904</c:v>
                </c:pt>
                <c:pt idx="16">
                  <c:v>121220.03575775308</c:v>
                </c:pt>
                <c:pt idx="17">
                  <c:v>136430.57803348036</c:v>
                </c:pt>
                <c:pt idx="18">
                  <c:v>151660.9677042553</c:v>
                </c:pt>
                <c:pt idx="19">
                  <c:v>228170.97267059263</c:v>
                </c:pt>
                <c:pt idx="20">
                  <c:v>305395.0772660282</c:v>
                </c:pt>
                <c:pt idx="21">
                  <c:v>462065.41557714704</c:v>
                </c:pt>
                <c:pt idx="22">
                  <c:v>619857.2794333451</c:v>
                </c:pt>
                <c:pt idx="23">
                  <c:v>772702.2117357679</c:v>
                </c:pt>
                <c:pt idx="24">
                  <c:v>909671.1123062581</c:v>
                </c:pt>
                <c:pt idx="25">
                  <c:v>1017227.707093913</c:v>
                </c:pt>
                <c:pt idx="26">
                  <c:v>1084844.4880132293</c:v>
                </c:pt>
                <c:pt idx="27">
                  <c:v>1110981.8620176762</c:v>
                </c:pt>
                <c:pt idx="28">
                  <c:v>1100691.5208765971</c:v>
                </c:pt>
                <c:pt idx="29">
                  <c:v>860102.132302557</c:v>
                </c:pt>
                <c:pt idx="30">
                  <c:v>653224.5366182653</c:v>
                </c:pt>
                <c:pt idx="31">
                  <c:v>431961.6203827318</c:v>
                </c:pt>
                <c:pt idx="32">
                  <c:v>321992.87671844196</c:v>
                </c:pt>
                <c:pt idx="33">
                  <c:v>256723.50359396733</c:v>
                </c:pt>
                <c:pt idx="34">
                  <c:v>213512.63883647756</c:v>
                </c:pt>
                <c:pt idx="35">
                  <c:v>182783.4961315858</c:v>
                </c:pt>
                <c:pt idx="36">
                  <c:v>159803.53123508306</c:v>
                </c:pt>
                <c:pt idx="37">
                  <c:v>141965.95190841696</c:v>
                </c:pt>
                <c:pt idx="38">
                  <c:v>127716.28237359694</c:v>
                </c:pt>
              </c:numCache>
            </c:numRef>
          </c:yVal>
          <c:smooth val="1"/>
        </c:ser>
        <c:ser>
          <c:idx val="1"/>
          <c:order val="1"/>
          <c:tx>
            <c:v>FBA-23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FBA23Work!$A$8:$A$66</c:f>
              <c:numCache>
                <c:ptCount val="5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30</c:v>
                </c:pt>
                <c:pt idx="42">
                  <c:v>40</c:v>
                </c:pt>
                <c:pt idx="43">
                  <c:v>50</c:v>
                </c:pt>
                <c:pt idx="44">
                  <c:v>60</c:v>
                </c:pt>
                <c:pt idx="45">
                  <c:v>70</c:v>
                </c:pt>
                <c:pt idx="46">
                  <c:v>80</c:v>
                </c:pt>
                <c:pt idx="47">
                  <c:v>90</c:v>
                </c:pt>
                <c:pt idx="48">
                  <c:v>100</c:v>
                </c:pt>
                <c:pt idx="49">
                  <c:v>150</c:v>
                </c:pt>
                <c:pt idx="50">
                  <c:v>200</c:v>
                </c:pt>
                <c:pt idx="51">
                  <c:v>300</c:v>
                </c:pt>
                <c:pt idx="52">
                  <c:v>400</c:v>
                </c:pt>
                <c:pt idx="53">
                  <c:v>500</c:v>
                </c:pt>
                <c:pt idx="54">
                  <c:v>600</c:v>
                </c:pt>
                <c:pt idx="55">
                  <c:v>700</c:v>
                </c:pt>
                <c:pt idx="56">
                  <c:v>800</c:v>
                </c:pt>
                <c:pt idx="57">
                  <c:v>900</c:v>
                </c:pt>
                <c:pt idx="58">
                  <c:v>1000</c:v>
                </c:pt>
              </c:numCache>
            </c:numRef>
          </c:xVal>
          <c:yVal>
            <c:numRef>
              <c:f>FBA23Work!$D$8:$D$66</c:f>
              <c:numCache>
                <c:ptCount val="59"/>
                <c:pt idx="0">
                  <c:v>10.74172298508951</c:v>
                </c:pt>
                <c:pt idx="1">
                  <c:v>16.112584477644</c:v>
                </c:pt>
                <c:pt idx="2">
                  <c:v>21.48344597021016</c:v>
                </c:pt>
                <c:pt idx="3">
                  <c:v>26.854307462791912</c:v>
                </c:pt>
                <c:pt idx="4">
                  <c:v>32.2251689553931</c:v>
                </c:pt>
                <c:pt idx="5">
                  <c:v>37.596030448017665</c:v>
                </c:pt>
                <c:pt idx="6">
                  <c:v>42.96689194066949</c:v>
                </c:pt>
                <c:pt idx="7">
                  <c:v>48.33775343335238</c:v>
                </c:pt>
                <c:pt idx="8">
                  <c:v>53.708614926070375</c:v>
                </c:pt>
                <c:pt idx="9">
                  <c:v>80.5629223903218</c:v>
                </c:pt>
                <c:pt idx="10">
                  <c:v>107.41722985603224</c:v>
                </c:pt>
                <c:pt idx="11">
                  <c:v>161.12584479377196</c:v>
                </c:pt>
                <c:pt idx="12">
                  <c:v>214.83445974316567</c:v>
                </c:pt>
                <c:pt idx="13">
                  <c:v>268.5430747080738</c:v>
                </c:pt>
                <c:pt idx="14">
                  <c:v>322.25168969233636</c:v>
                </c:pt>
                <c:pt idx="15">
                  <c:v>375.96030469976756</c:v>
                </c:pt>
                <c:pt idx="16">
                  <c:v>429.66891973415085</c:v>
                </c:pt>
                <c:pt idx="17">
                  <c:v>483.3775347992327</c:v>
                </c:pt>
                <c:pt idx="18">
                  <c:v>537.0861498987193</c:v>
                </c:pt>
                <c:pt idx="19">
                  <c:v>805.6292260383966</c:v>
                </c:pt>
                <c:pt idx="20">
                  <c:v>1074.1723035613384</c:v>
                </c:pt>
                <c:pt idx="21">
                  <c:v>1611.2584642361549</c:v>
                </c:pt>
                <c:pt idx="22">
                  <c:v>2148.34463414026</c:v>
                </c:pt>
                <c:pt idx="23">
                  <c:v>2685.430813943937</c:v>
                </c:pt>
                <c:pt idx="24">
                  <c:v>3222.517002255063</c:v>
                </c:pt>
                <c:pt idx="25">
                  <c:v>3759.603195103492</c:v>
                </c:pt>
                <c:pt idx="26">
                  <c:v>4296.689385425464</c:v>
                </c:pt>
                <c:pt idx="27">
                  <c:v>4930.451071956755</c:v>
                </c:pt>
                <c:pt idx="28">
                  <c:v>5370.861711673328</c:v>
                </c:pt>
                <c:pt idx="29">
                  <c:v>8056.2911657153345</c:v>
                </c:pt>
                <c:pt idx="30">
                  <c:v>10741.714426089673</c:v>
                </c:pt>
                <c:pt idx="31">
                  <c:v>16112.49758638379</c:v>
                </c:pt>
                <c:pt idx="32">
                  <c:v>21483.047523484613</c:v>
                </c:pt>
                <c:pt idx="33">
                  <c:v>26853.0459362453</c:v>
                </c:pt>
                <c:pt idx="34">
                  <c:v>32221.968467405004</c:v>
                </c:pt>
                <c:pt idx="35">
                  <c:v>37589.0334944672</c:v>
                </c:pt>
                <c:pt idx="36">
                  <c:v>42953.151328907916</c:v>
                </c:pt>
                <c:pt idx="37">
                  <c:v>48312.87410928825</c:v>
                </c:pt>
                <c:pt idx="38">
                  <c:v>53666.34678286689</c:v>
                </c:pt>
                <c:pt idx="39">
                  <c:v>80240.7748668106</c:v>
                </c:pt>
                <c:pt idx="40">
                  <c:v>106073.13495782521</c:v>
                </c:pt>
                <c:pt idx="41">
                  <c:v>151615.87226983006</c:v>
                </c:pt>
                <c:pt idx="42">
                  <c:v>180973.7375449335</c:v>
                </c:pt>
                <c:pt idx="43">
                  <c:v>189917.3087886196</c:v>
                </c:pt>
                <c:pt idx="44">
                  <c:v>183837.02604560766</c:v>
                </c:pt>
                <c:pt idx="45">
                  <c:v>170883.70106100888</c:v>
                </c:pt>
                <c:pt idx="46">
                  <c:v>156351.26637906162</c:v>
                </c:pt>
                <c:pt idx="47">
                  <c:v>142567.26795549502</c:v>
                </c:pt>
                <c:pt idx="48">
                  <c:v>130271.78219622817</c:v>
                </c:pt>
                <c:pt idx="49">
                  <c:v>88969.81371641051</c:v>
                </c:pt>
                <c:pt idx="50">
                  <c:v>67006.28685065324</c:v>
                </c:pt>
                <c:pt idx="51">
                  <c:v>44740.29669418594</c:v>
                </c:pt>
                <c:pt idx="52">
                  <c:v>33563.945777991765</c:v>
                </c:pt>
                <c:pt idx="53">
                  <c:v>26853.0459362453</c:v>
                </c:pt>
                <c:pt idx="54">
                  <c:v>22378.096894209306</c:v>
                </c:pt>
                <c:pt idx="55">
                  <c:v>19181.428089815214</c:v>
                </c:pt>
                <c:pt idx="56">
                  <c:v>16783.83391373175</c:v>
                </c:pt>
                <c:pt idx="57">
                  <c:v>14919.002548487997</c:v>
                </c:pt>
                <c:pt idx="58">
                  <c:v>13427.121909114201</c:v>
                </c:pt>
              </c:numCache>
            </c:numRef>
          </c:yVal>
          <c:smooth val="1"/>
        </c:ser>
        <c:ser>
          <c:idx val="2"/>
          <c:order val="2"/>
          <c:tx>
            <c:v>Inyo FBV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VMWork!$K$13:$K$79</c:f>
              <c:numCache>
                <c:ptCount val="67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0.011</c:v>
                </c:pt>
                <c:pt idx="10">
                  <c:v>0.012</c:v>
                </c:pt>
                <c:pt idx="11">
                  <c:v>0.013</c:v>
                </c:pt>
                <c:pt idx="12">
                  <c:v>0.014</c:v>
                </c:pt>
                <c:pt idx="13">
                  <c:v>0.015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0.05</c:v>
                </c:pt>
                <c:pt idx="18">
                  <c:v>0.06</c:v>
                </c:pt>
                <c:pt idx="19">
                  <c:v>0.07</c:v>
                </c:pt>
                <c:pt idx="20">
                  <c:v>0.08</c:v>
                </c:pt>
                <c:pt idx="21">
                  <c:v>0.09</c:v>
                </c:pt>
                <c:pt idx="22">
                  <c:v>0.1</c:v>
                </c:pt>
                <c:pt idx="23">
                  <c:v>0.15</c:v>
                </c:pt>
                <c:pt idx="24">
                  <c:v>0.16666666666666666</c:v>
                </c:pt>
                <c:pt idx="25">
                  <c:v>0.2</c:v>
                </c:pt>
                <c:pt idx="26">
                  <c:v>0.25</c:v>
                </c:pt>
                <c:pt idx="27">
                  <c:v>0.3</c:v>
                </c:pt>
                <c:pt idx="28">
                  <c:v>0.333333333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0.8</c:v>
                </c:pt>
                <c:pt idx="34">
                  <c:v>0.9</c:v>
                </c:pt>
                <c:pt idx="35">
                  <c:v>1</c:v>
                </c:pt>
                <c:pt idx="36">
                  <c:v>1.5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15</c:v>
                </c:pt>
                <c:pt idx="47">
                  <c:v>20</c:v>
                </c:pt>
                <c:pt idx="48">
                  <c:v>20.847</c:v>
                </c:pt>
                <c:pt idx="49">
                  <c:v>30</c:v>
                </c:pt>
                <c:pt idx="50">
                  <c:v>40</c:v>
                </c:pt>
                <c:pt idx="51">
                  <c:v>50</c:v>
                </c:pt>
                <c:pt idx="52">
                  <c:v>60</c:v>
                </c:pt>
                <c:pt idx="53">
                  <c:v>70</c:v>
                </c:pt>
                <c:pt idx="54">
                  <c:v>80</c:v>
                </c:pt>
                <c:pt idx="55">
                  <c:v>90</c:v>
                </c:pt>
                <c:pt idx="56">
                  <c:v>100</c:v>
                </c:pt>
                <c:pt idx="57">
                  <c:v>150</c:v>
                </c:pt>
                <c:pt idx="58">
                  <c:v>200</c:v>
                </c:pt>
                <c:pt idx="59">
                  <c:v>300</c:v>
                </c:pt>
                <c:pt idx="60">
                  <c:v>400</c:v>
                </c:pt>
                <c:pt idx="61">
                  <c:v>500</c:v>
                </c:pt>
                <c:pt idx="62">
                  <c:v>600</c:v>
                </c:pt>
                <c:pt idx="63">
                  <c:v>700</c:v>
                </c:pt>
                <c:pt idx="64">
                  <c:v>800</c:v>
                </c:pt>
                <c:pt idx="65">
                  <c:v>900</c:v>
                </c:pt>
                <c:pt idx="66">
                  <c:v>1000</c:v>
                </c:pt>
              </c:numCache>
            </c:numRef>
          </c:xVal>
          <c:yVal>
            <c:numRef>
              <c:f>VMWork!$M$13:$M$79</c:f>
              <c:numCache>
                <c:ptCount val="67"/>
                <c:pt idx="0">
                  <c:v>5709.078357799856</c:v>
                </c:pt>
                <c:pt idx="1">
                  <c:v>12824.182913936618</c:v>
                </c:pt>
                <c:pt idx="2">
                  <c:v>22740.17945155821</c:v>
                </c:pt>
                <c:pt idx="3">
                  <c:v>35398.98029628922</c:v>
                </c:pt>
                <c:pt idx="4">
                  <c:v>50708.48423522577</c:v>
                </c:pt>
                <c:pt idx="5">
                  <c:v>68531.65827750583</c:v>
                </c:pt>
                <c:pt idx="6">
                  <c:v>88676.0206157485</c:v>
                </c:pt>
                <c:pt idx="7">
                  <c:v>110885.58057343912</c:v>
                </c:pt>
                <c:pt idx="8">
                  <c:v>134837.5681150461</c:v>
                </c:pt>
                <c:pt idx="9">
                  <c:v>160146.09865032963</c:v>
                </c:pt>
                <c:pt idx="10">
                  <c:v>186374.0783424576</c:v>
                </c:pt>
                <c:pt idx="11">
                  <c:v>213053.16691644382</c:v>
                </c:pt>
                <c:pt idx="12">
                  <c:v>239709.78365561494</c:v>
                </c:pt>
                <c:pt idx="13">
                  <c:v>265893.53331968933</c:v>
                </c:pt>
                <c:pt idx="14">
                  <c:v>378331.7626695587</c:v>
                </c:pt>
                <c:pt idx="15">
                  <c:v>491423.3890621809</c:v>
                </c:pt>
                <c:pt idx="16">
                  <c:v>527696.5013830842</c:v>
                </c:pt>
                <c:pt idx="17">
                  <c:v>541141.475408119</c:v>
                </c:pt>
                <c:pt idx="18">
                  <c:v>547192.7030203231</c:v>
                </c:pt>
                <c:pt idx="19">
                  <c:v>550364.9340368453</c:v>
                </c:pt>
                <c:pt idx="20">
                  <c:v>552228.4990666829</c:v>
                </c:pt>
                <c:pt idx="21">
                  <c:v>553422.4658810562</c:v>
                </c:pt>
                <c:pt idx="22">
                  <c:v>554241.5660187494</c:v>
                </c:pt>
                <c:pt idx="23">
                  <c:v>556187.7091449541</c:v>
                </c:pt>
                <c:pt idx="24">
                  <c:v>556534.9466501109</c:v>
                </c:pt>
                <c:pt idx="25">
                  <c:v>557089.0662372793</c:v>
                </c:pt>
                <c:pt idx="26">
                  <c:v>557778.9230247658</c:v>
                </c:pt>
                <c:pt idx="27">
                  <c:v>558424.1018533272</c:v>
                </c:pt>
                <c:pt idx="28">
                  <c:v>558852.0275689963</c:v>
                </c:pt>
                <c:pt idx="29">
                  <c:v>559714.8285798416</c:v>
                </c:pt>
                <c:pt idx="30">
                  <c:v>561009.6892586593</c:v>
                </c:pt>
                <c:pt idx="31">
                  <c:v>562257.478022167</c:v>
                </c:pt>
                <c:pt idx="32">
                  <c:v>563414.3581853564</c:v>
                </c:pt>
                <c:pt idx="33">
                  <c:v>564457.0183636607</c:v>
                </c:pt>
                <c:pt idx="34">
                  <c:v>565379.0158477651</c:v>
                </c:pt>
                <c:pt idx="35">
                  <c:v>566184.6003333838</c:v>
                </c:pt>
                <c:pt idx="36">
                  <c:v>568854.0406095177</c:v>
                </c:pt>
                <c:pt idx="37">
                  <c:v>570178.4311008113</c:v>
                </c:pt>
                <c:pt idx="38">
                  <c:v>571301.1956853014</c:v>
                </c:pt>
                <c:pt idx="39">
                  <c:v>571715.1966419439</c:v>
                </c:pt>
                <c:pt idx="40">
                  <c:v>571884.3283567701</c:v>
                </c:pt>
                <c:pt idx="41">
                  <c:v>571941.0539588509</c:v>
                </c:pt>
                <c:pt idx="42">
                  <c:v>571931.8834616154</c:v>
                </c:pt>
                <c:pt idx="43">
                  <c:v>571874.6956532373</c:v>
                </c:pt>
                <c:pt idx="44">
                  <c:v>571775.8527033841</c:v>
                </c:pt>
                <c:pt idx="45">
                  <c:v>571636.3240532904</c:v>
                </c:pt>
                <c:pt idx="46">
                  <c:v>570211.6150747408</c:v>
                </c:pt>
                <c:pt idx="47">
                  <c:v>567027.1028955539</c:v>
                </c:pt>
                <c:pt idx="48">
                  <c:v>566248.3040449914</c:v>
                </c:pt>
                <c:pt idx="49">
                  <c:v>551675.3160885032</c:v>
                </c:pt>
                <c:pt idx="50">
                  <c:v>519663.6382542736</c:v>
                </c:pt>
                <c:pt idx="51">
                  <c:v>471708.4613001506</c:v>
                </c:pt>
                <c:pt idx="52">
                  <c:v>415590.32902022946</c:v>
                </c:pt>
                <c:pt idx="53">
                  <c:v>360177.72191270103</c:v>
                </c:pt>
                <c:pt idx="54">
                  <c:v>310800.61862492526</c:v>
                </c:pt>
                <c:pt idx="55">
                  <c:v>269104.8734003789</c:v>
                </c:pt>
                <c:pt idx="56">
                  <c:v>234699.77570423737</c:v>
                </c:pt>
                <c:pt idx="57">
                  <c:v>134124.0006900088</c:v>
                </c:pt>
                <c:pt idx="58">
                  <c:v>89030.55084631275</c:v>
                </c:pt>
                <c:pt idx="59">
                  <c:v>48737.04735091128</c:v>
                </c:pt>
                <c:pt idx="60">
                  <c:v>30813.01620635624</c:v>
                </c:pt>
                <c:pt idx="61">
                  <c:v>21137.554389120596</c:v>
                </c:pt>
                <c:pt idx="62">
                  <c:v>15332.84068216897</c:v>
                </c:pt>
                <c:pt idx="63">
                  <c:v>11593.904491934627</c:v>
                </c:pt>
                <c:pt idx="64">
                  <c:v>9054.472659059775</c:v>
                </c:pt>
                <c:pt idx="65">
                  <c:v>7256.351694614847</c:v>
                </c:pt>
                <c:pt idx="66">
                  <c:v>5939.4237257223385</c:v>
                </c:pt>
              </c:numCache>
            </c:numRef>
          </c:yVal>
          <c:smooth val="1"/>
        </c:ser>
        <c:axId val="13686781"/>
        <c:axId val="66672494"/>
      </c:scatterChart>
      <c:valAx>
        <c:axId val="136867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672494"/>
        <c:crossesAt val="1E-10"/>
        <c:crossBetween val="midCat"/>
        <c:dispUnits/>
      </c:valAx>
      <c:valAx>
        <c:axId val="6667249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Counts / mm/s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686781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1605"/>
          <c:w val="0.18175"/>
          <c:h val="0.06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Instrument Acceleration 
Response - counts/ mm/s</a:t>
            </a:r>
            <a:r>
              <a:rPr lang="en-US" cap="none" sz="1400" b="1" i="0" u="none" baseline="30000">
                <a:latin typeface="Arial"/>
                <a:ea typeface="Arial"/>
                <a:cs typeface="Arial"/>
              </a:rPr>
              <a:t>2 </a:t>
            </a:r>
          </a:p>
        </c:rich>
      </c:tx>
      <c:layout>
        <c:manualLayout>
          <c:xMode val="factor"/>
          <c:yMode val="factor"/>
          <c:x val="0.07175"/>
          <c:y val="0.01"/>
        </c:manualLayout>
      </c:layout>
    </c:title>
    <c:plotArea>
      <c:layout>
        <c:manualLayout>
          <c:xMode val="edge"/>
          <c:yMode val="edge"/>
          <c:x val="0.083"/>
          <c:y val="0.11"/>
          <c:w val="0.89975"/>
          <c:h val="0.83325"/>
        </c:manualLayout>
      </c:layout>
      <c:scatterChart>
        <c:scatterStyle val="smoothMarker"/>
        <c:varyColors val="0"/>
        <c:ser>
          <c:idx val="0"/>
          <c:order val="0"/>
          <c:tx>
            <c:v>Volksmeter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VMWork!$A$13:$A$51</c:f>
              <c:numCache>
                <c:ptCount val="3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</c:numCache>
            </c:numRef>
          </c:xVal>
          <c:yVal>
            <c:numRef>
              <c:f>VMWork!$J$13:$J$51</c:f>
              <c:numCache>
                <c:ptCount val="39"/>
                <c:pt idx="0">
                  <c:v>240765.84778618</c:v>
                </c:pt>
                <c:pt idx="1">
                  <c:v>240766.1602602756</c:v>
                </c:pt>
                <c:pt idx="2">
                  <c:v>240766.59771181524</c:v>
                </c:pt>
                <c:pt idx="3">
                  <c:v>240767.16012860325</c:v>
                </c:pt>
                <c:pt idx="4">
                  <c:v>240767.8474949582</c:v>
                </c:pt>
                <c:pt idx="5">
                  <c:v>240768.65979171597</c:v>
                </c:pt>
                <c:pt idx="6">
                  <c:v>240769.5969962242</c:v>
                </c:pt>
                <c:pt idx="7">
                  <c:v>240770.6590823447</c:v>
                </c:pt>
                <c:pt idx="8">
                  <c:v>240771.84602045428</c:v>
                </c:pt>
                <c:pt idx="9">
                  <c:v>240779.65220975375</c:v>
                </c:pt>
                <c:pt idx="10">
                  <c:v>240790.57324843816</c:v>
                </c:pt>
                <c:pt idx="11">
                  <c:v>240821.72715691058</c:v>
                </c:pt>
                <c:pt idx="12">
                  <c:v>240865.22038592843</c:v>
                </c:pt>
                <c:pt idx="13">
                  <c:v>240920.93032692926</c:v>
                </c:pt>
                <c:pt idx="14">
                  <c:v>240988.69881976594</c:v>
                </c:pt>
                <c:pt idx="15">
                  <c:v>241068.3317656346</c:v>
                </c:pt>
                <c:pt idx="16">
                  <c:v>241159.59865778385</c:v>
                </c:pt>
                <c:pt idx="17">
                  <c:v>241262.23203236616</c:v>
                </c:pt>
                <c:pt idx="18">
                  <c:v>241375.9268423253</c:v>
                </c:pt>
                <c:pt idx="19">
                  <c:v>242096.92113740384</c:v>
                </c:pt>
                <c:pt idx="20">
                  <c:v>243025.6807140985</c:v>
                </c:pt>
                <c:pt idx="21">
                  <c:v>245133.31640304602</c:v>
                </c:pt>
                <c:pt idx="22">
                  <c:v>246633.37508327776</c:v>
                </c:pt>
                <c:pt idx="23">
                  <c:v>245958.7530715756</c:v>
                </c:pt>
                <c:pt idx="24">
                  <c:v>241297.75685240602</c:v>
                </c:pt>
                <c:pt idx="25">
                  <c:v>231281.16833432988</c:v>
                </c:pt>
                <c:pt idx="26">
                  <c:v>215822.9534416273</c:v>
                </c:pt>
                <c:pt idx="27">
                  <c:v>192612.47824134116</c:v>
                </c:pt>
                <c:pt idx="28">
                  <c:v>175180.49636684658</c:v>
                </c:pt>
                <c:pt idx="29">
                  <c:v>91259.67061322086</c:v>
                </c:pt>
                <c:pt idx="30">
                  <c:v>51981.95697585486</c:v>
                </c:pt>
                <c:pt idx="31">
                  <c:v>22916.275703298856</c:v>
                </c:pt>
                <c:pt idx="32">
                  <c:v>12811.689492529826</c:v>
                </c:pt>
                <c:pt idx="33">
                  <c:v>8171.762920969972</c:v>
                </c:pt>
                <c:pt idx="34">
                  <c:v>5663.598647236665</c:v>
                </c:pt>
                <c:pt idx="35">
                  <c:v>4155.842417851459</c:v>
                </c:pt>
                <c:pt idx="36">
                  <c:v>3179.190239950445</c:v>
                </c:pt>
                <c:pt idx="37">
                  <c:v>2510.5092218856503</c:v>
                </c:pt>
                <c:pt idx="38">
                  <c:v>2032.6677653078257</c:v>
                </c:pt>
              </c:numCache>
            </c:numRef>
          </c:yVal>
          <c:smooth val="1"/>
        </c:ser>
        <c:ser>
          <c:idx val="1"/>
          <c:order val="1"/>
          <c:tx>
            <c:v>FBA-23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FBA23Work!$A$8:$A$66</c:f>
              <c:numCache>
                <c:ptCount val="5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30</c:v>
                </c:pt>
                <c:pt idx="42">
                  <c:v>40</c:v>
                </c:pt>
                <c:pt idx="43">
                  <c:v>50</c:v>
                </c:pt>
                <c:pt idx="44">
                  <c:v>60</c:v>
                </c:pt>
                <c:pt idx="45">
                  <c:v>70</c:v>
                </c:pt>
                <c:pt idx="46">
                  <c:v>80</c:v>
                </c:pt>
                <c:pt idx="47">
                  <c:v>90</c:v>
                </c:pt>
                <c:pt idx="48">
                  <c:v>100</c:v>
                </c:pt>
                <c:pt idx="49">
                  <c:v>150</c:v>
                </c:pt>
                <c:pt idx="50">
                  <c:v>200</c:v>
                </c:pt>
                <c:pt idx="51">
                  <c:v>300</c:v>
                </c:pt>
                <c:pt idx="52">
                  <c:v>400</c:v>
                </c:pt>
                <c:pt idx="53">
                  <c:v>500</c:v>
                </c:pt>
                <c:pt idx="54">
                  <c:v>600</c:v>
                </c:pt>
                <c:pt idx="55">
                  <c:v>700</c:v>
                </c:pt>
                <c:pt idx="56">
                  <c:v>800</c:v>
                </c:pt>
                <c:pt idx="57">
                  <c:v>900</c:v>
                </c:pt>
                <c:pt idx="58">
                  <c:v>1000</c:v>
                </c:pt>
              </c:numCache>
            </c:numRef>
          </c:xVal>
          <c:yVal>
            <c:numRef>
              <c:f>FBA23Work!$E$8:$E$66</c:f>
              <c:numCache>
                <c:ptCount val="59"/>
                <c:pt idx="0">
                  <c:v>854.7991552004125</c:v>
                </c:pt>
                <c:pt idx="1">
                  <c:v>854.7991552009289</c:v>
                </c:pt>
                <c:pt idx="2">
                  <c:v>854.7991552016516</c:v>
                </c:pt>
                <c:pt idx="3">
                  <c:v>854.7991552025813</c:v>
                </c:pt>
                <c:pt idx="4">
                  <c:v>854.7991552037169</c:v>
                </c:pt>
                <c:pt idx="5">
                  <c:v>854.7991552050595</c:v>
                </c:pt>
                <c:pt idx="6">
                  <c:v>854.7991552066086</c:v>
                </c:pt>
                <c:pt idx="7">
                  <c:v>854.799155208363</c:v>
                </c:pt>
                <c:pt idx="8">
                  <c:v>854.799155210325</c:v>
                </c:pt>
                <c:pt idx="9">
                  <c:v>854.79915522323</c:v>
                </c:pt>
                <c:pt idx="10">
                  <c:v>854.7991552412926</c:v>
                </c:pt>
                <c:pt idx="11">
                  <c:v>854.7991552928779</c:v>
                </c:pt>
                <c:pt idx="12">
                  <c:v>854.7991553650402</c:v>
                </c:pt>
                <c:pt idx="13">
                  <c:v>854.7991554577217</c:v>
                </c:pt>
                <c:pt idx="14">
                  <c:v>854.7991555708485</c:v>
                </c:pt>
                <c:pt idx="15">
                  <c:v>854.7991557043307</c:v>
                </c:pt>
                <c:pt idx="16">
                  <c:v>854.7991558580615</c:v>
                </c:pt>
                <c:pt idx="17">
                  <c:v>854.799156031917</c:v>
                </c:pt>
                <c:pt idx="18">
                  <c:v>854.7991562257585</c:v>
                </c:pt>
                <c:pt idx="19">
                  <c:v>854.7991574887246</c:v>
                </c:pt>
                <c:pt idx="20">
                  <c:v>854.7991592209747</c:v>
                </c:pt>
                <c:pt idx="21">
                  <c:v>854.7991639394663</c:v>
                </c:pt>
                <c:pt idx="22">
                  <c:v>854.7991699709295</c:v>
                </c:pt>
                <c:pt idx="23">
                  <c:v>854.7991767409391</c:v>
                </c:pt>
                <c:pt idx="24">
                  <c:v>854.7991835109495</c:v>
                </c:pt>
                <c:pt idx="25">
                  <c:v>854.7991893782915</c:v>
                </c:pt>
                <c:pt idx="26">
                  <c:v>854.7991932761757</c:v>
                </c:pt>
                <c:pt idx="27">
                  <c:v>854.7991936543048</c:v>
                </c:pt>
                <c:pt idx="28">
                  <c:v>854.799190075808</c:v>
                </c:pt>
                <c:pt idx="29">
                  <c:v>854.7990413407755</c:v>
                </c:pt>
                <c:pt idx="30">
                  <c:v>854.7984740968466</c:v>
                </c:pt>
                <c:pt idx="31">
                  <c:v>854.7945454764044</c:v>
                </c:pt>
                <c:pt idx="32">
                  <c:v>854.7833015101692</c:v>
                </c:pt>
                <c:pt idx="33">
                  <c:v>854.7589995654345</c:v>
                </c:pt>
                <c:pt idx="34">
                  <c:v>854.714259623115</c:v>
                </c:pt>
                <c:pt idx="35">
                  <c:v>854.6400695273251</c:v>
                </c:pt>
                <c:pt idx="36">
                  <c:v>854.5257944212385</c:v>
                </c:pt>
                <c:pt idx="37">
                  <c:v>854.3591921632972</c:v>
                </c:pt>
                <c:pt idx="38">
                  <c:v>854.12643681771</c:v>
                </c:pt>
                <c:pt idx="39">
                  <c:v>851.3810638384554</c:v>
                </c:pt>
                <c:pt idx="40">
                  <c:v>844.1031878895802</c:v>
                </c:pt>
                <c:pt idx="41">
                  <c:v>804.3471840977626</c:v>
                </c:pt>
                <c:pt idx="42">
                  <c:v>720.0716225022874</c:v>
                </c:pt>
                <c:pt idx="43">
                  <c:v>604.5255694483732</c:v>
                </c:pt>
                <c:pt idx="44">
                  <c:v>487.64285697453283</c:v>
                </c:pt>
                <c:pt idx="45">
                  <c:v>388.528367395676</c:v>
                </c:pt>
                <c:pt idx="46">
                  <c:v>311.0509612863165</c:v>
                </c:pt>
                <c:pt idx="47">
                  <c:v>252.11428242470888</c:v>
                </c:pt>
                <c:pt idx="48">
                  <c:v>207.33398081920478</c:v>
                </c:pt>
                <c:pt idx="49">
                  <c:v>94.39990425954562</c:v>
                </c:pt>
                <c:pt idx="50">
                  <c:v>53.321908852574666</c:v>
                </c:pt>
                <c:pt idx="51">
                  <c:v>23.735464580925587</c:v>
                </c:pt>
                <c:pt idx="52">
                  <c:v>13.354669700589351</c:v>
                </c:pt>
                <c:pt idx="53">
                  <c:v>8.547589995654345</c:v>
                </c:pt>
                <c:pt idx="54">
                  <c:v>5.935974562838003</c:v>
                </c:pt>
                <c:pt idx="55">
                  <c:v>4.361170137222604</c:v>
                </c:pt>
                <c:pt idx="56">
                  <c:v>3.3390376642547492</c:v>
                </c:pt>
                <c:pt idx="57">
                  <c:v>2.6382588906582765</c:v>
                </c:pt>
                <c:pt idx="58">
                  <c:v>2.1369928233330118</c:v>
                </c:pt>
              </c:numCache>
            </c:numRef>
          </c:yVal>
          <c:smooth val="1"/>
        </c:ser>
        <c:ser>
          <c:idx val="2"/>
          <c:order val="2"/>
          <c:tx>
            <c:v>Inyo FBV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VMWork!$K$13:$K$79</c:f>
              <c:numCache>
                <c:ptCount val="67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0.011</c:v>
                </c:pt>
                <c:pt idx="10">
                  <c:v>0.012</c:v>
                </c:pt>
                <c:pt idx="11">
                  <c:v>0.013</c:v>
                </c:pt>
                <c:pt idx="12">
                  <c:v>0.014</c:v>
                </c:pt>
                <c:pt idx="13">
                  <c:v>0.015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0.05</c:v>
                </c:pt>
                <c:pt idx="18">
                  <c:v>0.06</c:v>
                </c:pt>
                <c:pt idx="19">
                  <c:v>0.07</c:v>
                </c:pt>
                <c:pt idx="20">
                  <c:v>0.08</c:v>
                </c:pt>
                <c:pt idx="21">
                  <c:v>0.09</c:v>
                </c:pt>
                <c:pt idx="22">
                  <c:v>0.1</c:v>
                </c:pt>
                <c:pt idx="23">
                  <c:v>0.15</c:v>
                </c:pt>
                <c:pt idx="24">
                  <c:v>0.16666666666666666</c:v>
                </c:pt>
                <c:pt idx="25">
                  <c:v>0.2</c:v>
                </c:pt>
                <c:pt idx="26">
                  <c:v>0.25</c:v>
                </c:pt>
                <c:pt idx="27">
                  <c:v>0.3</c:v>
                </c:pt>
                <c:pt idx="28">
                  <c:v>0.333333333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0.8</c:v>
                </c:pt>
                <c:pt idx="34">
                  <c:v>0.9</c:v>
                </c:pt>
                <c:pt idx="35">
                  <c:v>1</c:v>
                </c:pt>
                <c:pt idx="36">
                  <c:v>1.5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15</c:v>
                </c:pt>
                <c:pt idx="47">
                  <c:v>20</c:v>
                </c:pt>
                <c:pt idx="48">
                  <c:v>20.847</c:v>
                </c:pt>
                <c:pt idx="49">
                  <c:v>30</c:v>
                </c:pt>
                <c:pt idx="50">
                  <c:v>40</c:v>
                </c:pt>
                <c:pt idx="51">
                  <c:v>50</c:v>
                </c:pt>
                <c:pt idx="52">
                  <c:v>60</c:v>
                </c:pt>
                <c:pt idx="53">
                  <c:v>70</c:v>
                </c:pt>
                <c:pt idx="54">
                  <c:v>80</c:v>
                </c:pt>
                <c:pt idx="55">
                  <c:v>90</c:v>
                </c:pt>
                <c:pt idx="56">
                  <c:v>100</c:v>
                </c:pt>
                <c:pt idx="57">
                  <c:v>150</c:v>
                </c:pt>
                <c:pt idx="58">
                  <c:v>200</c:v>
                </c:pt>
                <c:pt idx="59">
                  <c:v>300</c:v>
                </c:pt>
                <c:pt idx="60">
                  <c:v>400</c:v>
                </c:pt>
                <c:pt idx="61">
                  <c:v>500</c:v>
                </c:pt>
                <c:pt idx="62">
                  <c:v>600</c:v>
                </c:pt>
                <c:pt idx="63">
                  <c:v>700</c:v>
                </c:pt>
                <c:pt idx="64">
                  <c:v>800</c:v>
                </c:pt>
                <c:pt idx="65">
                  <c:v>900</c:v>
                </c:pt>
                <c:pt idx="66">
                  <c:v>1000</c:v>
                </c:pt>
              </c:numCache>
            </c:numRef>
          </c:xVal>
          <c:yVal>
            <c:numRef>
              <c:f>VMWork!$N$13:$N$79</c:f>
              <c:numCache>
                <c:ptCount val="67"/>
                <c:pt idx="0">
                  <c:v>454314.0205714021</c:v>
                </c:pt>
                <c:pt idx="1">
                  <c:v>680344.0339558786</c:v>
                </c:pt>
                <c:pt idx="2">
                  <c:v>904802.9916280609</c:v>
                </c:pt>
                <c:pt idx="3">
                  <c:v>1126784.5389134067</c:v>
                </c:pt>
                <c:pt idx="4">
                  <c:v>1345084.3204556045</c:v>
                </c:pt>
                <c:pt idx="5">
                  <c:v>1558164.5961642386</c:v>
                </c:pt>
                <c:pt idx="6">
                  <c:v>1764153.3768393989</c:v>
                </c:pt>
                <c:pt idx="7">
                  <c:v>1960887.585097497</c:v>
                </c:pt>
                <c:pt idx="8">
                  <c:v>2146006.5479999706</c:v>
                </c:pt>
                <c:pt idx="9">
                  <c:v>2317094.837916572</c:v>
                </c:pt>
                <c:pt idx="10">
                  <c:v>2471862.9860331905</c:v>
                </c:pt>
                <c:pt idx="11">
                  <c:v>2608343.4350872864</c:v>
                </c:pt>
                <c:pt idx="12">
                  <c:v>2725071.212591417</c:v>
                </c:pt>
                <c:pt idx="13">
                  <c:v>2821218.0109332097</c:v>
                </c:pt>
                <c:pt idx="14">
                  <c:v>3010668.5078764926</c:v>
                </c:pt>
                <c:pt idx="15">
                  <c:v>2607082.050673918</c:v>
                </c:pt>
                <c:pt idx="16">
                  <c:v>2099637.6661854275</c:v>
                </c:pt>
                <c:pt idx="17">
                  <c:v>1722506.8144648697</c:v>
                </c:pt>
                <c:pt idx="18">
                  <c:v>1451473.7251583317</c:v>
                </c:pt>
                <c:pt idx="19">
                  <c:v>1251332.853662982</c:v>
                </c:pt>
                <c:pt idx="20">
                  <c:v>1098623.6917835083</c:v>
                </c:pt>
                <c:pt idx="21">
                  <c:v>978665.789589731</c:v>
                </c:pt>
                <c:pt idx="22">
                  <c:v>882102.8489887697</c:v>
                </c:pt>
                <c:pt idx="23">
                  <c:v>590133.4879825118</c:v>
                </c:pt>
                <c:pt idx="24">
                  <c:v>531451.7265764953</c:v>
                </c:pt>
                <c:pt idx="25">
                  <c:v>443317.39317055495</c:v>
                </c:pt>
                <c:pt idx="26">
                  <c:v>355093.09100746067</c:v>
                </c:pt>
                <c:pt idx="27">
                  <c:v>296253.1871720296</c:v>
                </c:pt>
                <c:pt idx="28">
                  <c:v>266832.18820043415</c:v>
                </c:pt>
                <c:pt idx="29">
                  <c:v>222703.45422578725</c:v>
                </c:pt>
                <c:pt idx="30">
                  <c:v>178574.9303359276</c:v>
                </c:pt>
                <c:pt idx="31">
                  <c:v>149143.4281960176</c:v>
                </c:pt>
                <c:pt idx="32">
                  <c:v>128100.25730592439</c:v>
                </c:pt>
                <c:pt idx="33">
                  <c:v>112295.15579436178</c:v>
                </c:pt>
                <c:pt idx="34">
                  <c:v>99980.96121400317</c:v>
                </c:pt>
                <c:pt idx="35">
                  <c:v>90111.07784556726</c:v>
                </c:pt>
                <c:pt idx="36">
                  <c:v>60357.28830720169</c:v>
                </c:pt>
                <c:pt idx="37">
                  <c:v>45373.35787703781</c:v>
                </c:pt>
                <c:pt idx="38">
                  <c:v>30308.469762541903</c:v>
                </c:pt>
                <c:pt idx="39">
                  <c:v>22747.8248965801</c:v>
                </c:pt>
                <c:pt idx="40">
                  <c:v>18203.643546953735</c:v>
                </c:pt>
                <c:pt idx="41">
                  <c:v>15171.207649123284</c:v>
                </c:pt>
                <c:pt idx="42">
                  <c:v>13003.683766396267</c:v>
                </c:pt>
                <c:pt idx="43">
                  <c:v>11377.085580298237</c:v>
                </c:pt>
                <c:pt idx="44">
                  <c:v>10111.21703314744</c:v>
                </c:pt>
                <c:pt idx="45">
                  <c:v>9097.874662396162</c:v>
                </c:pt>
                <c:pt idx="46">
                  <c:v>6050.133143170534</c:v>
                </c:pt>
                <c:pt idx="47">
                  <c:v>4512.258314645202</c:v>
                </c:pt>
                <c:pt idx="48">
                  <c:v>4322.9825205623165</c:v>
                </c:pt>
                <c:pt idx="49">
                  <c:v>2926.7284512422966</c:v>
                </c:pt>
                <c:pt idx="50">
                  <c:v>2067.6759193321573</c:v>
                </c:pt>
                <c:pt idx="51">
                  <c:v>1501.4946662838208</c:v>
                </c:pt>
                <c:pt idx="52">
                  <c:v>1102.3875860792787</c:v>
                </c:pt>
                <c:pt idx="53">
                  <c:v>818.9152119140632</c:v>
                </c:pt>
                <c:pt idx="54">
                  <c:v>618.3181846271988</c:v>
                </c:pt>
                <c:pt idx="55">
                  <c:v>475.8818979087673</c:v>
                </c:pt>
                <c:pt idx="56">
                  <c:v>373.5362944588843</c:v>
                </c:pt>
                <c:pt idx="57">
                  <c:v>142.30998464717118</c:v>
                </c:pt>
                <c:pt idx="58">
                  <c:v>70.84826126692481</c:v>
                </c:pt>
                <c:pt idx="59">
                  <c:v>25.855806658670954</c:v>
                </c:pt>
                <c:pt idx="60">
                  <c:v>12.260109602030699</c:v>
                </c:pt>
                <c:pt idx="61">
                  <c:v>6.728292531804663</c:v>
                </c:pt>
                <c:pt idx="62">
                  <c:v>4.067162310346169</c:v>
                </c:pt>
                <c:pt idx="63">
                  <c:v>2.6360388708953204</c:v>
                </c:pt>
                <c:pt idx="64">
                  <c:v>1.8013301009747251</c:v>
                </c:pt>
                <c:pt idx="65">
                  <c:v>1.2832047122346695</c:v>
                </c:pt>
                <c:pt idx="66">
                  <c:v>0.9452886450659899</c:v>
                </c:pt>
              </c:numCache>
            </c:numRef>
          </c:yVal>
          <c:smooth val="1"/>
        </c:ser>
        <c:axId val="45726735"/>
        <c:axId val="26017504"/>
      </c:scatterChart>
      <c:valAx>
        <c:axId val="4572673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17504"/>
        <c:crossesAt val="1E-07"/>
        <c:crossBetween val="midCat"/>
        <c:dispUnits/>
      </c:valAx>
      <c:valAx>
        <c:axId val="26017504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Counts / mm/s</a:t>
                </a:r>
                <a:r>
                  <a:rPr lang="en-US" cap="none" sz="16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726735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20375"/>
          <c:w val="0.18175"/>
          <c:h val="0.06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Instrument Displacement 
Response - Volts/m
with 10V 24-bit A/D</a:t>
            </a:r>
          </a:p>
        </c:rich>
      </c:tx>
      <c:layout>
        <c:manualLayout>
          <c:xMode val="factor"/>
          <c:yMode val="factor"/>
          <c:x val="-0.1595"/>
          <c:y val="0.0555"/>
        </c:manualLayout>
      </c:layout>
    </c:title>
    <c:plotArea>
      <c:layout>
        <c:manualLayout>
          <c:xMode val="edge"/>
          <c:yMode val="edge"/>
          <c:x val="0.0575"/>
          <c:y val="0.032"/>
          <c:w val="0.87725"/>
          <c:h val="0.90875"/>
        </c:manualLayout>
      </c:layout>
      <c:scatterChart>
        <c:scatterStyle val="smoothMarker"/>
        <c:varyColors val="0"/>
        <c:ser>
          <c:idx val="0"/>
          <c:order val="0"/>
          <c:tx>
            <c:v>Volksmeter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VMWork!$A$13:$A$51</c:f>
              <c:numCache>
                <c:ptCount val="3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</c:numCache>
            </c:numRef>
          </c:xVal>
          <c:yVal>
            <c:numRef>
              <c:f>VMWork!$O$13:$O$51</c:f>
              <c:numCache>
                <c:ptCount val="39"/>
                <c:pt idx="0">
                  <c:v>0.04532363263974177</c:v>
                </c:pt>
                <c:pt idx="1">
                  <c:v>0.10197830579015643</c:v>
                </c:pt>
                <c:pt idx="2">
                  <c:v>0.1812950952462649</c:v>
                </c:pt>
                <c:pt idx="3">
                  <c:v>0.2832742480329334</c:v>
                </c:pt>
                <c:pt idx="4">
                  <c:v>0.4079160817240421</c:v>
                </c:pt>
                <c:pt idx="5">
                  <c:v>0.55522098442035</c:v>
                </c:pt>
                <c:pt idx="6">
                  <c:v>0.7251894147224262</c:v>
                </c:pt>
                <c:pt idx="7">
                  <c:v>0.9178219016986647</c:v>
                </c:pt>
                <c:pt idx="8">
                  <c:v>1.1331190448483872</c:v>
                </c:pt>
                <c:pt idx="9">
                  <c:v>2.549600510153693</c:v>
                </c:pt>
                <c:pt idx="10">
                  <c:v>4.532828715274077</c:v>
                </c:pt>
                <c:pt idx="11">
                  <c:v>10.200184156433137</c:v>
                </c:pt>
                <c:pt idx="12">
                  <c:v>18.136935723803084</c:v>
                </c:pt>
                <c:pt idx="13">
                  <c:v>28.345516613354725</c:v>
                </c:pt>
                <c:pt idx="14">
                  <c:v>40.82902546378943</c:v>
                </c:pt>
                <c:pt idx="15">
                  <c:v>55.59120385156223</c:v>
                </c:pt>
                <c:pt idx="16">
                  <c:v>72.63640857781394</c:v>
                </c:pt>
                <c:pt idx="17">
                  <c:v>91.96957862555786</c:v>
                </c:pt>
                <c:pt idx="18">
                  <c:v>113.59619664573844</c:v>
                </c:pt>
                <c:pt idx="19">
                  <c:v>256.3548987523453</c:v>
                </c:pt>
                <c:pt idx="20">
                  <c:v>457.4904113681037</c:v>
                </c:pt>
                <c:pt idx="21">
                  <c:v>1038.2804739869212</c:v>
                </c:pt>
                <c:pt idx="22">
                  <c:v>1857.1272614879156</c:v>
                </c:pt>
                <c:pt idx="23">
                  <c:v>2893.824090721218</c:v>
                </c:pt>
                <c:pt idx="24">
                  <c:v>4088.138699919027</c:v>
                </c:pt>
                <c:pt idx="25">
                  <c:v>5333.424959525963</c:v>
                </c:pt>
                <c:pt idx="26">
                  <c:v>6500.5101658434705</c:v>
                </c:pt>
                <c:pt idx="27">
                  <c:v>7639.05466698496</c:v>
                </c:pt>
                <c:pt idx="28">
                  <c:v>8244.334211002575</c:v>
                </c:pt>
                <c:pt idx="29">
                  <c:v>9663.428807897433</c:v>
                </c:pt>
                <c:pt idx="30">
                  <c:v>9785.487200663276</c:v>
                </c:pt>
                <c:pt idx="31">
                  <c:v>9706.359767154216</c:v>
                </c:pt>
                <c:pt idx="32">
                  <c:v>9647.0876312914</c:v>
                </c:pt>
                <c:pt idx="33">
                  <c:v>9614.475642378813</c:v>
                </c:pt>
                <c:pt idx="34">
                  <c:v>9595.43806482194</c:v>
                </c:pt>
                <c:pt idx="35">
                  <c:v>9583.518553998798</c:v>
                </c:pt>
                <c:pt idx="36">
                  <c:v>9575.607294957046</c:v>
                </c:pt>
                <c:pt idx="37">
                  <c:v>9570.10441822596</c:v>
                </c:pt>
                <c:pt idx="38">
                  <c:v>9566.12907525758</c:v>
                </c:pt>
              </c:numCache>
            </c:numRef>
          </c:yVal>
          <c:smooth val="1"/>
        </c:ser>
        <c:ser>
          <c:idx val="1"/>
          <c:order val="1"/>
          <c:tx>
            <c:v>FBA-23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FBA23Work!$A$8:$A$66</c:f>
              <c:numCache>
                <c:ptCount val="5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30</c:v>
                </c:pt>
                <c:pt idx="42">
                  <c:v>40</c:v>
                </c:pt>
                <c:pt idx="43">
                  <c:v>50</c:v>
                </c:pt>
                <c:pt idx="44">
                  <c:v>60</c:v>
                </c:pt>
                <c:pt idx="45">
                  <c:v>70</c:v>
                </c:pt>
                <c:pt idx="46">
                  <c:v>80</c:v>
                </c:pt>
                <c:pt idx="47">
                  <c:v>90</c:v>
                </c:pt>
                <c:pt idx="48">
                  <c:v>100</c:v>
                </c:pt>
                <c:pt idx="49">
                  <c:v>150</c:v>
                </c:pt>
                <c:pt idx="50">
                  <c:v>200</c:v>
                </c:pt>
                <c:pt idx="51">
                  <c:v>300</c:v>
                </c:pt>
                <c:pt idx="52">
                  <c:v>400</c:v>
                </c:pt>
                <c:pt idx="53">
                  <c:v>500</c:v>
                </c:pt>
                <c:pt idx="54">
                  <c:v>600</c:v>
                </c:pt>
                <c:pt idx="55">
                  <c:v>700</c:v>
                </c:pt>
                <c:pt idx="56">
                  <c:v>800</c:v>
                </c:pt>
                <c:pt idx="57">
                  <c:v>900</c:v>
                </c:pt>
                <c:pt idx="58">
                  <c:v>1000</c:v>
                </c:pt>
              </c:numCache>
            </c:numRef>
          </c:xVal>
          <c:yVal>
            <c:numRef>
              <c:f>FBA23Work!$H$8:$H$66</c:f>
              <c:numCache>
                <c:ptCount val="59"/>
                <c:pt idx="0">
                  <c:v>4.023956149578887E-05</c:v>
                </c:pt>
                <c:pt idx="1">
                  <c:v>9.053901336557962E-05</c:v>
                </c:pt>
                <c:pt idx="2">
                  <c:v>0.0001609582459833888</c:v>
                </c:pt>
                <c:pt idx="3">
                  <c:v>0.0002514972593493186</c:v>
                </c:pt>
                <c:pt idx="4">
                  <c:v>0.0003621560534634998</c:v>
                </c:pt>
                <c:pt idx="5">
                  <c:v>0.0004929346283260933</c:v>
                </c:pt>
                <c:pt idx="6">
                  <c:v>0.0006438329839372887</c:v>
                </c:pt>
                <c:pt idx="7">
                  <c:v>0.0008148511202973034</c:v>
                </c:pt>
                <c:pt idx="8">
                  <c:v>0.0010059890374063876</c:v>
                </c:pt>
                <c:pt idx="9">
                  <c:v>0.002263475334198543</c:v>
                </c:pt>
                <c:pt idx="10">
                  <c:v>0.0040239561497713286</c:v>
                </c:pt>
                <c:pt idx="11">
                  <c:v>0.009053901337531872</c:v>
                </c:pt>
                <c:pt idx="12">
                  <c:v>0.01609582460141548</c:v>
                </c:pt>
                <c:pt idx="13">
                  <c:v>0.025149725942438535</c:v>
                </c:pt>
                <c:pt idx="14">
                  <c:v>0.03621560536190438</c:v>
                </c:pt>
                <c:pt idx="15">
                  <c:v>0.04929346286140065</c:v>
                </c:pt>
                <c:pt idx="16">
                  <c:v>0.06438329844279618</c:v>
                </c:pt>
                <c:pt idx="17">
                  <c:v>0.08148511210823697</c:v>
                </c:pt>
                <c:pt idx="18">
                  <c:v>0.10059890386014222</c:v>
                </c:pt>
                <c:pt idx="19">
                  <c:v>0.22634753401974864</c:v>
                </c:pt>
                <c:pt idx="20">
                  <c:v>0.40239561685056313</c:v>
                </c:pt>
                <c:pt idx="21">
                  <c:v>0.9053901429115211</c:v>
                </c:pt>
                <c:pt idx="22">
                  <c:v>1.6095824876443627</c:v>
                </c:pt>
                <c:pt idx="23">
                  <c:v>2.5149726568629003</c:v>
                </c:pt>
                <c:pt idx="24">
                  <c:v>3.621560654565341</c:v>
                </c:pt>
                <c:pt idx="25">
                  <c:v>4.929346480326751</c:v>
                </c:pt>
                <c:pt idx="26">
                  <c:v>6.43833012611209</c:v>
                </c:pt>
                <c:pt idx="27">
                  <c:v>8.477711436871585</c:v>
                </c:pt>
                <c:pt idx="28">
                  <c:v>10.059890784385917</c:v>
                </c:pt>
                <c:pt idx="29">
                  <c:v>22.634750326421774</c:v>
                </c:pt>
                <c:pt idx="30">
                  <c:v>40.239529432925146</c:v>
                </c:pt>
                <c:pt idx="31">
                  <c:v>90.53852511063953</c:v>
                </c:pt>
                <c:pt idx="32">
                  <c:v>160.95526074134935</c:v>
                </c:pt>
                <c:pt idx="33">
                  <c:v>251.4854448398769</c:v>
                </c:pt>
                <c:pt idx="34">
                  <c:v>362.12008542558095</c:v>
                </c:pt>
                <c:pt idx="35">
                  <c:v>492.8428888350696</c:v>
                </c:pt>
                <c:pt idx="36">
                  <c:v>643.6270891501165</c:v>
                </c:pt>
                <c:pt idx="37">
                  <c:v>814.4317184085944</c:v>
                </c:pt>
                <c:pt idx="38">
                  <c:v>1005.1973340874177</c:v>
                </c:pt>
                <c:pt idx="39">
                  <c:v>2254.424359484543</c:v>
                </c:pt>
                <c:pt idx="40">
                  <c:v>3973.605019521877</c:v>
                </c:pt>
                <c:pt idx="41">
                  <c:v>8519.521809129008</c:v>
                </c:pt>
                <c:pt idx="42">
                  <c:v>13558.912012850464</c:v>
                </c:pt>
                <c:pt idx="43">
                  <c:v>17786.22767670148</c:v>
                </c:pt>
                <c:pt idx="44">
                  <c:v>20660.152915040544</c:v>
                </c:pt>
                <c:pt idx="45">
                  <c:v>22405.15625338767</c:v>
                </c:pt>
                <c:pt idx="46">
                  <c:v>23428.295096188573</c:v>
                </c:pt>
                <c:pt idx="47">
                  <c:v>24033.201743940477</c:v>
                </c:pt>
                <c:pt idx="48">
                  <c:v>24400.551932532708</c:v>
                </c:pt>
                <c:pt idx="49">
                  <c:v>24996.73210210243</c:v>
                </c:pt>
                <c:pt idx="50">
                  <c:v>25101.220763876016</c:v>
                </c:pt>
                <c:pt idx="51">
                  <c:v>25140.239456899362</c:v>
                </c:pt>
                <c:pt idx="52">
                  <c:v>25146.77509463941</c:v>
                </c:pt>
                <c:pt idx="53">
                  <c:v>25148.54448398768</c:v>
                </c:pt>
                <c:pt idx="54">
                  <c:v>25149.17227105592</c:v>
                </c:pt>
                <c:pt idx="55">
                  <c:v>25149.43735693057</c:v>
                </c:pt>
                <c:pt idx="56">
                  <c:v>25149.56372806099</c:v>
                </c:pt>
                <c:pt idx="57">
                  <c:v>25149.629589458265</c:v>
                </c:pt>
                <c:pt idx="58">
                  <c:v>25149.666330217344</c:v>
                </c:pt>
              </c:numCache>
            </c:numRef>
          </c:yVal>
          <c:smooth val="1"/>
        </c:ser>
        <c:ser>
          <c:idx val="2"/>
          <c:order val="2"/>
          <c:tx>
            <c:v>Inyo FBV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VMWork!$R$13:$R$79</c:f>
              <c:numCache>
                <c:ptCount val="67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20.847</c:v>
                </c:pt>
                <c:pt idx="42">
                  <c:v>30</c:v>
                </c:pt>
                <c:pt idx="43">
                  <c:v>40</c:v>
                </c:pt>
                <c:pt idx="44">
                  <c:v>50</c:v>
                </c:pt>
                <c:pt idx="45">
                  <c:v>60</c:v>
                </c:pt>
                <c:pt idx="46">
                  <c:v>70</c:v>
                </c:pt>
                <c:pt idx="47">
                  <c:v>80</c:v>
                </c:pt>
                <c:pt idx="48">
                  <c:v>90</c:v>
                </c:pt>
                <c:pt idx="49">
                  <c:v>100</c:v>
                </c:pt>
                <c:pt idx="50">
                  <c:v>150</c:v>
                </c:pt>
                <c:pt idx="51">
                  <c:v>200</c:v>
                </c:pt>
                <c:pt idx="52">
                  <c:v>300</c:v>
                </c:pt>
                <c:pt idx="53">
                  <c:v>400</c:v>
                </c:pt>
                <c:pt idx="54">
                  <c:v>500</c:v>
                </c:pt>
                <c:pt idx="55">
                  <c:v>600</c:v>
                </c:pt>
                <c:pt idx="56">
                  <c:v>700</c:v>
                </c:pt>
                <c:pt idx="57">
                  <c:v>800</c:v>
                </c:pt>
                <c:pt idx="58">
                  <c:v>900</c:v>
                </c:pt>
                <c:pt idx="59">
                  <c:v>1000</c:v>
                </c:pt>
              </c:numCache>
            </c:numRef>
          </c:xVal>
          <c:yVal>
            <c:numRef>
              <c:f>VMWork!$T$13:$T$79</c:f>
              <c:numCache>
                <c:ptCount val="67"/>
                <c:pt idx="0">
                  <c:v>4.276179940136077</c:v>
                </c:pt>
                <c:pt idx="1">
                  <c:v>14.408239900129448</c:v>
                </c:pt>
                <c:pt idx="2">
                  <c:v>34.065428116955204</c:v>
                </c:pt>
                <c:pt idx="3">
                  <c:v>66.28583457672123</c:v>
                </c:pt>
                <c:pt idx="4">
                  <c:v>113.94410244087634</c:v>
                </c:pt>
                <c:pt idx="5">
                  <c:v>179.65911379820932</c:v>
                </c:pt>
                <c:pt idx="6">
                  <c:v>265.6783436927915</c:v>
                </c:pt>
                <c:pt idx="7">
                  <c:v>373.74686334931835</c:v>
                </c:pt>
                <c:pt idx="8">
                  <c:v>504.97616936939016</c:v>
                </c:pt>
                <c:pt idx="9">
                  <c:v>1493.6849550858178</c:v>
                </c:pt>
                <c:pt idx="10">
                  <c:v>2833.758082919986</c:v>
                </c:pt>
                <c:pt idx="11">
                  <c:v>5521.245392131612</c:v>
                </c:pt>
                <c:pt idx="12">
                  <c:v>7905.041942930859</c:v>
                </c:pt>
                <c:pt idx="13">
                  <c:v>10133.064292042782</c:v>
                </c:pt>
                <c:pt idx="14">
                  <c:v>12295.650786685383</c:v>
                </c:pt>
                <c:pt idx="15">
                  <c:v>14428.087514573444</c:v>
                </c:pt>
                <c:pt idx="16">
                  <c:v>16545.07632990655</c:v>
                </c:pt>
                <c:pt idx="17">
                  <c:v>18653.454277862624</c:v>
                </c:pt>
                <c:pt idx="18">
                  <c:v>20756.736184580393</c:v>
                </c:pt>
                <c:pt idx="19">
                  <c:v>31244.430918694572</c:v>
                </c:pt>
                <c:pt idx="20">
                  <c:v>41726.75413814149</c:v>
                </c:pt>
                <c:pt idx="21">
                  <c:v>62740.125273581434</c:v>
                </c:pt>
                <c:pt idx="22">
                  <c:v>83846.85485704902</c:v>
                </c:pt>
                <c:pt idx="23">
                  <c:v>105051.03578374961</c:v>
                </c:pt>
                <c:pt idx="24">
                  <c:v>126341.62633755429</c:v>
                </c:pt>
                <c:pt idx="25">
                  <c:v>147701.84588688455</c:v>
                </c:pt>
                <c:pt idx="26">
                  <c:v>169114.49643692732</c:v>
                </c:pt>
                <c:pt idx="27">
                  <c:v>190564.57357562182</c:v>
                </c:pt>
                <c:pt idx="28">
                  <c:v>212040.11213577172</c:v>
                </c:pt>
                <c:pt idx="29">
                  <c:v>319559.754421186</c:v>
                </c:pt>
                <c:pt idx="30">
                  <c:v>427071.6596559675</c:v>
                </c:pt>
                <c:pt idx="31">
                  <c:v>641868.9391679793</c:v>
                </c:pt>
                <c:pt idx="32">
                  <c:v>856445.4372959018</c:v>
                </c:pt>
                <c:pt idx="33">
                  <c:v>1070873.501699425</c:v>
                </c:pt>
                <c:pt idx="34">
                  <c:v>1285175.6668592906</c:v>
                </c:pt>
                <c:pt idx="35">
                  <c:v>1499347.5704261654</c:v>
                </c:pt>
                <c:pt idx="36">
                  <c:v>1713368.742597684</c:v>
                </c:pt>
                <c:pt idx="37">
                  <c:v>1927206.67900764</c:v>
                </c:pt>
                <c:pt idx="38">
                  <c:v>2140818.2098518508</c:v>
                </c:pt>
                <c:pt idx="39">
                  <c:v>3203223.8618917046</c:v>
                </c:pt>
                <c:pt idx="40">
                  <c:v>4247112.705333176</c:v>
                </c:pt>
                <c:pt idx="41">
                  <c:v>4420897.574741043</c:v>
                </c:pt>
                <c:pt idx="42">
                  <c:v>6198188.496317155</c:v>
                </c:pt>
                <c:pt idx="43">
                  <c:v>7784707.394968842</c:v>
                </c:pt>
                <c:pt idx="44">
                  <c:v>8832906.70309483</c:v>
                </c:pt>
                <c:pt idx="45">
                  <c:v>9338489.946505435</c:v>
                </c:pt>
                <c:pt idx="46">
                  <c:v>9442236.180345466</c:v>
                </c:pt>
                <c:pt idx="47">
                  <c:v>9311761.285812646</c:v>
                </c:pt>
                <c:pt idx="48">
                  <c:v>9070349.979255887</c:v>
                </c:pt>
                <c:pt idx="49">
                  <c:v>8789671.553988509</c:v>
                </c:pt>
                <c:pt idx="50">
                  <c:v>7534557.138165307</c:v>
                </c:pt>
                <c:pt idx="51">
                  <c:v>6668513.404937474</c:v>
                </c:pt>
                <c:pt idx="52">
                  <c:v>5475710.031340625</c:v>
                </c:pt>
                <c:pt idx="53">
                  <c:v>4615876.452867126</c:v>
                </c:pt>
                <c:pt idx="54">
                  <c:v>3958081.33981919</c:v>
                </c:pt>
                <c:pt idx="55">
                  <c:v>3445353.959495884</c:v>
                </c:pt>
                <c:pt idx="56">
                  <c:v>3039399.102306183</c:v>
                </c:pt>
                <c:pt idx="57">
                  <c:v>2712770.918639357</c:v>
                </c:pt>
                <c:pt idx="58">
                  <c:v>2445799.238455208</c:v>
                </c:pt>
                <c:pt idx="59">
                  <c:v>2224355.929289605</c:v>
                </c:pt>
              </c:numCache>
            </c:numRef>
          </c:yVal>
          <c:smooth val="1"/>
        </c:ser>
        <c:axId val="66898145"/>
        <c:axId val="56783634"/>
      </c:scatterChart>
      <c:valAx>
        <c:axId val="668981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83634"/>
        <c:crossesAt val="1E-08"/>
        <c:crossBetween val="midCat"/>
        <c:dispUnits/>
      </c:valAx>
      <c:valAx>
        <c:axId val="567836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Volts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98145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35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Instrument Velocity 
Response - Volts / m/s
with 10V 24-bit A/D</a:t>
            </a:r>
          </a:p>
        </c:rich>
      </c:tx>
      <c:layout>
        <c:manualLayout>
          <c:xMode val="factor"/>
          <c:yMode val="factor"/>
          <c:x val="0.0255"/>
          <c:y val="-0.00375"/>
        </c:manualLayout>
      </c:layout>
    </c:title>
    <c:plotArea>
      <c:layout>
        <c:manualLayout>
          <c:xMode val="edge"/>
          <c:yMode val="edge"/>
          <c:x val="0.04625"/>
          <c:y val="0.10875"/>
          <c:w val="0.91525"/>
          <c:h val="0.799"/>
        </c:manualLayout>
      </c:layout>
      <c:scatterChart>
        <c:scatterStyle val="smoothMarker"/>
        <c:varyColors val="0"/>
        <c:ser>
          <c:idx val="0"/>
          <c:order val="0"/>
          <c:tx>
            <c:v>Volksmeter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VMWork!$A$13:$A$51</c:f>
              <c:numCache>
                <c:ptCount val="3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</c:numCache>
            </c:numRef>
          </c:xVal>
          <c:yVal>
            <c:numRef>
              <c:f>VMWork!$P$13:$P$51</c:f>
              <c:numCache>
                <c:ptCount val="39"/>
                <c:pt idx="0">
                  <c:v>3.606740086748035</c:v>
                </c:pt>
                <c:pt idx="1">
                  <c:v>5.410117151546749</c:v>
                </c:pt>
                <c:pt idx="2">
                  <c:v>7.213502641689757</c:v>
                </c:pt>
                <c:pt idx="3">
                  <c:v>9.01689936501619</c:v>
                </c:pt>
                <c:pt idx="4">
                  <c:v>10.82031012884314</c:v>
                </c:pt>
                <c:pt idx="5">
                  <c:v>12.623737739835274</c:v>
                </c:pt>
                <c:pt idx="6">
                  <c:v>14.427185003874076</c:v>
                </c:pt>
                <c:pt idx="7">
                  <c:v>16.23065472592735</c:v>
                </c:pt>
                <c:pt idx="8">
                  <c:v>18.034149709918786</c:v>
                </c:pt>
                <c:pt idx="9">
                  <c:v>27.05210160670522</c:v>
                </c:pt>
                <c:pt idx="10">
                  <c:v>36.07110481123773</c:v>
                </c:pt>
                <c:pt idx="11">
                  <c:v>54.11365763146561</c:v>
                </c:pt>
                <c:pt idx="12">
                  <c:v>72.16457432458108</c:v>
                </c:pt>
                <c:pt idx="13">
                  <c:v>90.2265816701769</c:v>
                </c:pt>
                <c:pt idx="14">
                  <c:v>108.30235373644922</c:v>
                </c:pt>
                <c:pt idx="15">
                  <c:v>126.39449836293343</c:v>
                </c:pt>
                <c:pt idx="16">
                  <c:v>144.50554342002044</c:v>
                </c:pt>
                <c:pt idx="17">
                  <c:v>162.63792280373616</c:v>
                </c:pt>
                <c:pt idx="18">
                  <c:v>180.79396212608253</c:v>
                </c:pt>
                <c:pt idx="19">
                  <c:v>272.00099548172074</c:v>
                </c:pt>
                <c:pt idx="20">
                  <c:v>364.0593019318917</c:v>
                </c:pt>
                <c:pt idx="21">
                  <c:v>550.8248991693819</c:v>
                </c:pt>
                <c:pt idx="22">
                  <c:v>738.9274590412915</c:v>
                </c:pt>
                <c:pt idx="23">
                  <c:v>921.1328169533823</c:v>
                </c:pt>
                <c:pt idx="24">
                  <c:v>1084.4124702289796</c:v>
                </c:pt>
                <c:pt idx="25">
                  <c:v>1212.6299227403556</c:v>
                </c:pt>
                <c:pt idx="26">
                  <c:v>1293.235406891381</c:v>
                </c:pt>
                <c:pt idx="27">
                  <c:v>1324.3935847493126</c:v>
                </c:pt>
                <c:pt idx="28">
                  <c:v>1312.1265421826804</c:v>
                </c:pt>
                <c:pt idx="29">
                  <c:v>1025.3216413289988</c:v>
                </c:pt>
                <c:pt idx="30">
                  <c:v>778.7043292740169</c:v>
                </c:pt>
                <c:pt idx="31">
                  <c:v>514.9383787902972</c:v>
                </c:pt>
                <c:pt idx="32">
                  <c:v>383.8454207401776</c:v>
                </c:pt>
                <c:pt idx="33">
                  <c:v>306.0382647442428</c:v>
                </c:pt>
                <c:pt idx="34">
                  <c:v>254.52689985809033</c:v>
                </c:pt>
                <c:pt idx="35">
                  <c:v>217.89490715454315</c:v>
                </c:pt>
                <c:pt idx="36">
                  <c:v>190.50065426240332</c:v>
                </c:pt>
                <c:pt idx="37">
                  <c:v>169.23660267402764</c:v>
                </c:pt>
                <c:pt idx="38">
                  <c:v>152.24967285823456</c:v>
                </c:pt>
              </c:numCache>
            </c:numRef>
          </c:yVal>
          <c:smooth val="1"/>
        </c:ser>
        <c:ser>
          <c:idx val="1"/>
          <c:order val="1"/>
          <c:tx>
            <c:v>FBA-23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FBA23Work!$A$8:$A$66</c:f>
              <c:numCache>
                <c:ptCount val="5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30</c:v>
                </c:pt>
                <c:pt idx="42">
                  <c:v>40</c:v>
                </c:pt>
                <c:pt idx="43">
                  <c:v>50</c:v>
                </c:pt>
                <c:pt idx="44">
                  <c:v>60</c:v>
                </c:pt>
                <c:pt idx="45">
                  <c:v>70</c:v>
                </c:pt>
                <c:pt idx="46">
                  <c:v>80</c:v>
                </c:pt>
                <c:pt idx="47">
                  <c:v>90</c:v>
                </c:pt>
                <c:pt idx="48">
                  <c:v>100</c:v>
                </c:pt>
                <c:pt idx="49">
                  <c:v>150</c:v>
                </c:pt>
                <c:pt idx="50">
                  <c:v>200</c:v>
                </c:pt>
                <c:pt idx="51">
                  <c:v>300</c:v>
                </c:pt>
                <c:pt idx="52">
                  <c:v>400</c:v>
                </c:pt>
                <c:pt idx="53">
                  <c:v>500</c:v>
                </c:pt>
                <c:pt idx="54">
                  <c:v>600</c:v>
                </c:pt>
                <c:pt idx="55">
                  <c:v>700</c:v>
                </c:pt>
                <c:pt idx="56">
                  <c:v>800</c:v>
                </c:pt>
                <c:pt idx="57">
                  <c:v>900</c:v>
                </c:pt>
                <c:pt idx="58">
                  <c:v>1000</c:v>
                </c:pt>
              </c:numCache>
            </c:numRef>
          </c:xVal>
          <c:yVal>
            <c:numRef>
              <c:f>FBA23Work!$I$8:$I$66</c:f>
              <c:numCache>
                <c:ptCount val="59"/>
                <c:pt idx="0">
                  <c:v>0.00320216255995255</c:v>
                </c:pt>
                <c:pt idx="1">
                  <c:v>0.004803243839931725</c:v>
                </c:pt>
                <c:pt idx="2">
                  <c:v>0.006404325119914384</c:v>
                </c:pt>
                <c:pt idx="3">
                  <c:v>0.008005406399901688</c:v>
                </c:pt>
                <c:pt idx="4">
                  <c:v>0.009606487679894785</c:v>
                </c:pt>
                <c:pt idx="5">
                  <c:v>0.011207568959894852</c:v>
                </c:pt>
                <c:pt idx="6">
                  <c:v>0.012808650239903043</c:v>
                </c:pt>
                <c:pt idx="7">
                  <c:v>0.0144097315199205</c:v>
                </c:pt>
                <c:pt idx="8">
                  <c:v>0.016010812799948416</c:v>
                </c:pt>
                <c:pt idx="9">
                  <c:v>0.024016219200285197</c:v>
                </c:pt>
                <c:pt idx="10">
                  <c:v>0.032021625601056904</c:v>
                </c:pt>
                <c:pt idx="11">
                  <c:v>0.04803243840448401</c:v>
                </c:pt>
                <c:pt idx="12">
                  <c:v>0.06404325121138524</c:v>
                </c:pt>
                <c:pt idx="13">
                  <c:v>0.08005406402291138</c:v>
                </c:pt>
                <c:pt idx="14">
                  <c:v>0.09606487684020719</c:v>
                </c:pt>
                <c:pt idx="15">
                  <c:v>0.11207568966440969</c:v>
                </c:pt>
                <c:pt idx="16">
                  <c:v>0.12808650249664674</c:v>
                </c:pt>
                <c:pt idx="17">
                  <c:v>0.1440973153380352</c:v>
                </c:pt>
                <c:pt idx="18">
                  <c:v>0.16010812818967987</c:v>
                </c:pt>
                <c:pt idx="19">
                  <c:v>0.2401621926393596</c:v>
                </c:pt>
                <c:pt idx="20">
                  <c:v>0.3202162575013975</c:v>
                </c:pt>
                <c:pt idx="21">
                  <c:v>0.4803243889034871</c:v>
                </c:pt>
                <c:pt idx="22">
                  <c:v>0.6404325230568747</c:v>
                </c:pt>
                <c:pt idx="23">
                  <c:v>0.8005406601613755</c:v>
                </c:pt>
                <c:pt idx="24">
                  <c:v>0.9606487998019902</c:v>
                </c:pt>
                <c:pt idx="25">
                  <c:v>1.120756940795198</c:v>
                </c:pt>
                <c:pt idx="26">
                  <c:v>1.2808650810352564</c:v>
                </c:pt>
                <c:pt idx="27">
                  <c:v>1.4697926811381345</c:v>
                </c:pt>
                <c:pt idx="28">
                  <c:v>1.601081345299623</c:v>
                </c:pt>
                <c:pt idx="29">
                  <c:v>2.401621600067278</c:v>
                </c:pt>
                <c:pt idx="30">
                  <c:v>3.2021600084709245</c:v>
                </c:pt>
                <c:pt idx="31">
                  <c:v>4.803217937202657</c:v>
                </c:pt>
                <c:pt idx="32">
                  <c:v>6.404206340907658</c:v>
                </c:pt>
                <c:pt idx="33">
                  <c:v>8.005030332386118</c:v>
                </c:pt>
                <c:pt idx="34">
                  <c:v>9.60553359805677</c:v>
                </c:pt>
                <c:pt idx="35">
                  <c:v>11.205483132255829</c:v>
                </c:pt>
                <c:pt idx="36">
                  <c:v>12.80455409326113</c:v>
                </c:pt>
                <c:pt idx="37">
                  <c:v>14.402314866172707</c:v>
                </c:pt>
                <c:pt idx="38">
                  <c:v>15.998212450280787</c:v>
                </c:pt>
                <c:pt idx="39">
                  <c:v>23.920185375916336</c:v>
                </c:pt>
                <c:pt idx="40">
                  <c:v>31.620944037583698</c:v>
                </c:pt>
                <c:pt idx="41">
                  <c:v>45.19746695673629</c:v>
                </c:pt>
                <c:pt idx="42">
                  <c:v>53.94919674483079</c:v>
                </c:pt>
                <c:pt idx="43">
                  <c:v>56.61532107409836</c:v>
                </c:pt>
                <c:pt idx="44">
                  <c:v>54.80275769105223</c:v>
                </c:pt>
                <c:pt idx="45">
                  <c:v>50.94130526389912</c:v>
                </c:pt>
                <c:pt idx="46">
                  <c:v>46.609112159675284</c:v>
                </c:pt>
                <c:pt idx="47">
                  <c:v>42.50003173192096</c:v>
                </c:pt>
                <c:pt idx="48">
                  <c:v>38.8346845423308</c:v>
                </c:pt>
                <c:pt idx="49">
                  <c:v>26.52235650128977</c:v>
                </c:pt>
                <c:pt idx="50">
                  <c:v>19.974916811058943</c:v>
                </c:pt>
                <c:pt idx="51">
                  <c:v>13.337311266931467</c:v>
                </c:pt>
                <c:pt idx="52">
                  <c:v>10.005583897830066</c:v>
                </c:pt>
                <c:pt idx="53">
                  <c:v>8.005030332386116</c:v>
                </c:pt>
                <c:pt idx="54">
                  <c:v>6.671025136013629</c:v>
                </c:pt>
                <c:pt idx="55">
                  <c:v>5.718081816193532</c:v>
                </c:pt>
                <c:pt idx="56">
                  <c:v>5.003346729906927</c:v>
                </c:pt>
                <c:pt idx="57">
                  <c:v>4.447430962324975</c:v>
                </c:pt>
                <c:pt idx="58">
                  <c:v>4.002693713565898</c:v>
                </c:pt>
              </c:numCache>
            </c:numRef>
          </c:yVal>
          <c:smooth val="1"/>
        </c:ser>
        <c:ser>
          <c:idx val="2"/>
          <c:order val="2"/>
          <c:tx>
            <c:v>Inyo FBV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VMWork!$R$13:$R$72</c:f>
              <c:numCache>
                <c:ptCount val="60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20.847</c:v>
                </c:pt>
                <c:pt idx="42">
                  <c:v>30</c:v>
                </c:pt>
                <c:pt idx="43">
                  <c:v>40</c:v>
                </c:pt>
                <c:pt idx="44">
                  <c:v>50</c:v>
                </c:pt>
                <c:pt idx="45">
                  <c:v>60</c:v>
                </c:pt>
                <c:pt idx="46">
                  <c:v>70</c:v>
                </c:pt>
                <c:pt idx="47">
                  <c:v>80</c:v>
                </c:pt>
                <c:pt idx="48">
                  <c:v>90</c:v>
                </c:pt>
                <c:pt idx="49">
                  <c:v>100</c:v>
                </c:pt>
                <c:pt idx="50">
                  <c:v>150</c:v>
                </c:pt>
                <c:pt idx="51">
                  <c:v>200</c:v>
                </c:pt>
                <c:pt idx="52">
                  <c:v>300</c:v>
                </c:pt>
                <c:pt idx="53">
                  <c:v>400</c:v>
                </c:pt>
                <c:pt idx="54">
                  <c:v>500</c:v>
                </c:pt>
                <c:pt idx="55">
                  <c:v>600</c:v>
                </c:pt>
                <c:pt idx="56">
                  <c:v>700</c:v>
                </c:pt>
                <c:pt idx="57">
                  <c:v>800</c:v>
                </c:pt>
                <c:pt idx="58">
                  <c:v>900</c:v>
                </c:pt>
                <c:pt idx="59">
                  <c:v>1000</c:v>
                </c:pt>
              </c:numCache>
            </c:numRef>
          </c:xVal>
          <c:yVal>
            <c:numRef>
              <c:f>VMWork!$U$13:$U$72</c:f>
              <c:numCache>
                <c:ptCount val="60"/>
                <c:pt idx="0">
                  <c:v>340.2875875115309</c:v>
                </c:pt>
                <c:pt idx="1">
                  <c:v>764.380867119826</c:v>
                </c:pt>
                <c:pt idx="2">
                  <c:v>1355.4203183387642</c:v>
                </c:pt>
                <c:pt idx="3">
                  <c:v>2109.943645971371</c:v>
                </c:pt>
                <c:pt idx="4">
                  <c:v>3022.461189939128</c:v>
                </c:pt>
                <c:pt idx="5">
                  <c:v>4084.8051474991935</c:v>
                </c:pt>
                <c:pt idx="6">
                  <c:v>5285.502708896905</c:v>
                </c:pt>
                <c:pt idx="7">
                  <c:v>6609.295640792794</c:v>
                </c:pt>
                <c:pt idx="8">
                  <c:v>8036.945349874859</c:v>
                </c:pt>
                <c:pt idx="9">
                  <c:v>15848.489601593574</c:v>
                </c:pt>
                <c:pt idx="10">
                  <c:v>22550.33032116644</c:v>
                </c:pt>
                <c:pt idx="11">
                  <c:v>29291.116539369872</c:v>
                </c:pt>
                <c:pt idx="12">
                  <c:v>31453.16251415516</c:v>
                </c:pt>
                <c:pt idx="13">
                  <c:v>32254.545414931712</c:v>
                </c:pt>
                <c:pt idx="14">
                  <c:v>32615.226687212173</c:v>
                </c:pt>
                <c:pt idx="15">
                  <c:v>32804.30639009746</c:v>
                </c:pt>
                <c:pt idx="16">
                  <c:v>32915.38352171677</c:v>
                </c:pt>
                <c:pt idx="17">
                  <c:v>32986.54948956108</c:v>
                </c:pt>
                <c:pt idx="18">
                  <c:v>33035.371662303776</c:v>
                </c:pt>
                <c:pt idx="19">
                  <c:v>33151.37083202327</c:v>
                </c:pt>
                <c:pt idx="20">
                  <c:v>33205.09590132709</c:v>
                </c:pt>
                <c:pt idx="21">
                  <c:v>33284.670224984126</c:v>
                </c:pt>
                <c:pt idx="22">
                  <c:v>33361.60353302011</c:v>
                </c:pt>
                <c:pt idx="23">
                  <c:v>33438.783243814665</c:v>
                </c:pt>
                <c:pt idx="24">
                  <c:v>33513.157249818265</c:v>
                </c:pt>
                <c:pt idx="25">
                  <c:v>33582.11268099286</c:v>
                </c:pt>
                <c:pt idx="26">
                  <c:v>33644.26007054213</c:v>
                </c:pt>
                <c:pt idx="27">
                  <c:v>33699.215403065995</c:v>
                </c:pt>
                <c:pt idx="28">
                  <c:v>33747.23198016785</c:v>
                </c:pt>
                <c:pt idx="29">
                  <c:v>33906.343019575936</c:v>
                </c:pt>
                <c:pt idx="30">
                  <c:v>33985.2828443534</c:v>
                </c:pt>
                <c:pt idx="31">
                  <c:v>34052.204828578324</c:v>
                </c:pt>
                <c:pt idx="32">
                  <c:v>34076.88120853567</c:v>
                </c:pt>
                <c:pt idx="33">
                  <c:v>34086.962244318136</c:v>
                </c:pt>
                <c:pt idx="34">
                  <c:v>34090.34335367983</c:v>
                </c:pt>
                <c:pt idx="35">
                  <c:v>34089.7967494497</c:v>
                </c:pt>
                <c:pt idx="36">
                  <c:v>34086.388090445835</c:v>
                </c:pt>
                <c:pt idx="37">
                  <c:v>34080.496591531286</c:v>
                </c:pt>
                <c:pt idx="38">
                  <c:v>34072.180035906465</c:v>
                </c:pt>
                <c:pt idx="39">
                  <c:v>33987.260763331695</c:v>
                </c:pt>
                <c:pt idx="40">
                  <c:v>33797.44904610836</c:v>
                </c:pt>
                <c:pt idx="41">
                  <c:v>33751.029017269095</c:v>
                </c:pt>
                <c:pt idx="42">
                  <c:v>32882.41124680658</c:v>
                </c:pt>
                <c:pt idx="43">
                  <c:v>30974.366560833074</c:v>
                </c:pt>
                <c:pt idx="44">
                  <c:v>28116.01527334157</c:v>
                </c:pt>
                <c:pt idx="45">
                  <c:v>24771.11393333849</c:v>
                </c:pt>
                <c:pt idx="46">
                  <c:v>21468.26517061597</c:v>
                </c:pt>
                <c:pt idx="47">
                  <c:v>18525.160469110324</c:v>
                </c:pt>
                <c:pt idx="48">
                  <c:v>16039.900386356052</c:v>
                </c:pt>
                <c:pt idx="49">
                  <c:v>13989.196759714923</c:v>
                </c:pt>
                <c:pt idx="50">
                  <c:v>7994.413416982222</c:v>
                </c:pt>
                <c:pt idx="51">
                  <c:v>5306.634357351824</c:v>
                </c:pt>
                <c:pt idx="52">
                  <c:v>2904.9543947524594</c:v>
                </c:pt>
                <c:pt idx="53">
                  <c:v>1836.598885438218</c:v>
                </c:pt>
                <c:pt idx="54">
                  <c:v>1259.8964207840322</c:v>
                </c:pt>
                <c:pt idx="55">
                  <c:v>913.9085222583395</c:v>
                </c:pt>
                <c:pt idx="56">
                  <c:v>691.0505588015692</c:v>
                </c:pt>
                <c:pt idx="57">
                  <c:v>539.6886264717444</c:v>
                </c:pt>
                <c:pt idx="58">
                  <c:v>432.51226512282176</c:v>
                </c:pt>
                <c:pt idx="59">
                  <c:v>354.01724134220706</c:v>
                </c:pt>
              </c:numCache>
            </c:numRef>
          </c:yVal>
          <c:smooth val="1"/>
        </c:ser>
        <c:axId val="30934643"/>
        <c:axId val="39402500"/>
      </c:scatterChart>
      <c:valAx>
        <c:axId val="309346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402500"/>
        <c:crossesAt val="1E-10"/>
        <c:crossBetween val="midCat"/>
        <c:dispUnits/>
      </c:valAx>
      <c:valAx>
        <c:axId val="394025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Volts /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934643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25"/>
          <c:y val="0.24325"/>
          <c:w val="0.18175"/>
          <c:h val="0.06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Instrument Acceleration 
Response - Volts/ m/s</a:t>
            </a:r>
            <a:r>
              <a:rPr lang="en-US" cap="none" sz="1400" b="1" i="0" u="none" baseline="30000">
                <a:latin typeface="Arial"/>
                <a:ea typeface="Arial"/>
                <a:cs typeface="Arial"/>
              </a:rPr>
              <a:t>2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with 10V 24-bit A/D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</c:title>
    <c:plotArea>
      <c:layout>
        <c:manualLayout>
          <c:xMode val="edge"/>
          <c:yMode val="edge"/>
          <c:x val="0.0825"/>
          <c:y val="0.11"/>
          <c:w val="0.9005"/>
          <c:h val="0.83325"/>
        </c:manualLayout>
      </c:layout>
      <c:scatterChart>
        <c:scatterStyle val="smoothMarker"/>
        <c:varyColors val="0"/>
        <c:ser>
          <c:idx val="0"/>
          <c:order val="0"/>
          <c:tx>
            <c:v>Volksmeter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VMWork!$A$13:$A$51</c:f>
              <c:numCache>
                <c:ptCount val="3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</c:numCache>
            </c:numRef>
          </c:xVal>
          <c:yVal>
            <c:numRef>
              <c:f>VMWork!$Q$13:$Q$51</c:f>
              <c:numCache>
                <c:ptCount val="39"/>
                <c:pt idx="0">
                  <c:v>287.01525662682053</c:v>
                </c:pt>
                <c:pt idx="1">
                  <c:v>287.0156291249699</c:v>
                </c:pt>
                <c:pt idx="2">
                  <c:v>287.01615060784246</c:v>
                </c:pt>
                <c:pt idx="3">
                  <c:v>287.01682106089976</c:v>
                </c:pt>
                <c:pt idx="4">
                  <c:v>287.01764046544815</c:v>
                </c:pt>
                <c:pt idx="5">
                  <c:v>287.0186087986421</c:v>
                </c:pt>
                <c:pt idx="6">
                  <c:v>287.019726033478</c:v>
                </c:pt>
                <c:pt idx="7">
                  <c:v>287.02099213879666</c:v>
                </c:pt>
                <c:pt idx="8">
                  <c:v>287.0224070792845</c:v>
                </c:pt>
                <c:pt idx="9">
                  <c:v>287.0317127820894</c:v>
                </c:pt>
                <c:pt idx="10">
                  <c:v>287.0447316747167</c:v>
                </c:pt>
                <c:pt idx="11">
                  <c:v>287.0818700276739</c:v>
                </c:pt>
                <c:pt idx="12">
                  <c:v>287.1337179969888</c:v>
                </c:pt>
                <c:pt idx="13">
                  <c:v>287.20012942186503</c:v>
                </c:pt>
                <c:pt idx="14">
                  <c:v>287.28091576071495</c:v>
                </c:pt>
                <c:pt idx="15">
                  <c:v>287.3758456297333</c:v>
                </c:pt>
                <c:pt idx="16">
                  <c:v>287.4846442434595</c:v>
                </c:pt>
                <c:pt idx="17">
                  <c:v>287.60699276014105</c:v>
                </c:pt>
                <c:pt idx="18">
                  <c:v>287.7425275353495</c:v>
                </c:pt>
                <c:pt idx="19">
                  <c:v>288.60201971221426</c:v>
                </c:pt>
                <c:pt idx="20">
                  <c:v>289.7091874052268</c:v>
                </c:pt>
                <c:pt idx="21">
                  <c:v>292.22168493633984</c:v>
                </c:pt>
                <c:pt idx="22">
                  <c:v>294.00989423188895</c:v>
                </c:pt>
                <c:pt idx="23">
                  <c:v>293.2056821245856</c:v>
                </c:pt>
                <c:pt idx="24">
                  <c:v>287.6493416457248</c:v>
                </c:pt>
                <c:pt idx="25">
                  <c:v>275.7086376361011</c:v>
                </c:pt>
                <c:pt idx="26">
                  <c:v>257.28100948527725</c:v>
                </c:pt>
                <c:pt idx="27">
                  <c:v>229.61196689765592</c:v>
                </c:pt>
                <c:pt idx="28">
                  <c:v>208.83142515044995</c:v>
                </c:pt>
                <c:pt idx="29">
                  <c:v>108.79000498440368</c:v>
                </c:pt>
                <c:pt idx="30">
                  <c:v>61.96732160550935</c:v>
                </c:pt>
                <c:pt idx="31">
                  <c:v>27.318329457400864</c:v>
                </c:pt>
                <c:pt idx="32">
                  <c:v>15.272724023496895</c:v>
                </c:pt>
                <c:pt idx="33">
                  <c:v>9.741500521862474</c:v>
                </c:pt>
                <c:pt idx="34">
                  <c:v>6.751535710378485</c:v>
                </c:pt>
                <c:pt idx="35">
                  <c:v>4.954150221170734</c:v>
                </c:pt>
                <c:pt idx="36">
                  <c:v>3.789890098512703</c:v>
                </c:pt>
                <c:pt idx="37">
                  <c:v>2.99276020751673</c:v>
                </c:pt>
                <c:pt idx="38">
                  <c:v>2.4231288019512003</c:v>
                </c:pt>
              </c:numCache>
            </c:numRef>
          </c:yVal>
          <c:smooth val="1"/>
        </c:ser>
        <c:ser>
          <c:idx val="1"/>
          <c:order val="1"/>
          <c:tx>
            <c:v>FBA-23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FBA23Work!$A$8:$A$66</c:f>
              <c:numCache>
                <c:ptCount val="59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0.918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30</c:v>
                </c:pt>
                <c:pt idx="42">
                  <c:v>40</c:v>
                </c:pt>
                <c:pt idx="43">
                  <c:v>50</c:v>
                </c:pt>
                <c:pt idx="44">
                  <c:v>60</c:v>
                </c:pt>
                <c:pt idx="45">
                  <c:v>70</c:v>
                </c:pt>
                <c:pt idx="46">
                  <c:v>80</c:v>
                </c:pt>
                <c:pt idx="47">
                  <c:v>90</c:v>
                </c:pt>
                <c:pt idx="48">
                  <c:v>100</c:v>
                </c:pt>
                <c:pt idx="49">
                  <c:v>150</c:v>
                </c:pt>
                <c:pt idx="50">
                  <c:v>200</c:v>
                </c:pt>
                <c:pt idx="51">
                  <c:v>300</c:v>
                </c:pt>
                <c:pt idx="52">
                  <c:v>400</c:v>
                </c:pt>
                <c:pt idx="53">
                  <c:v>500</c:v>
                </c:pt>
                <c:pt idx="54">
                  <c:v>600</c:v>
                </c:pt>
                <c:pt idx="55">
                  <c:v>700</c:v>
                </c:pt>
                <c:pt idx="56">
                  <c:v>800</c:v>
                </c:pt>
                <c:pt idx="57">
                  <c:v>900</c:v>
                </c:pt>
                <c:pt idx="58">
                  <c:v>1000</c:v>
                </c:pt>
              </c:numCache>
            </c:numRef>
          </c:xVal>
          <c:yVal>
            <c:numRef>
              <c:f>FBA23Work!$J$8:$J$66</c:f>
              <c:numCache>
                <c:ptCount val="59"/>
                <c:pt idx="0">
                  <c:v>0.254820000000123</c:v>
                </c:pt>
                <c:pt idx="1">
                  <c:v>0.2548200000002769</c:v>
                </c:pt>
                <c:pt idx="2">
                  <c:v>0.2548200000004924</c:v>
                </c:pt>
                <c:pt idx="3">
                  <c:v>0.25482000000076954</c:v>
                </c:pt>
                <c:pt idx="4">
                  <c:v>0.25482000000110805</c:v>
                </c:pt>
                <c:pt idx="5">
                  <c:v>0.2548200000015083</c:v>
                </c:pt>
                <c:pt idx="6">
                  <c:v>0.25482000000197</c:v>
                </c:pt>
                <c:pt idx="7">
                  <c:v>0.2548200000024931</c:v>
                </c:pt>
                <c:pt idx="8">
                  <c:v>0.2548200000030779</c:v>
                </c:pt>
                <c:pt idx="9">
                  <c:v>0.254820000006925</c:v>
                </c:pt>
                <c:pt idx="10">
                  <c:v>0.2548200000123095</c:v>
                </c:pt>
                <c:pt idx="11">
                  <c:v>0.2548200000276874</c:v>
                </c:pt>
                <c:pt idx="12">
                  <c:v>0.25482000004919936</c:v>
                </c:pt>
                <c:pt idx="13">
                  <c:v>0.25482000007682815</c:v>
                </c:pt>
                <c:pt idx="14">
                  <c:v>0.25482000011055184</c:v>
                </c:pt>
                <c:pt idx="15">
                  <c:v>0.25482000015034356</c:v>
                </c:pt>
                <c:pt idx="16">
                  <c:v>0.2548200001961715</c:v>
                </c:pt>
                <c:pt idx="17">
                  <c:v>0.2548200002479987</c:v>
                </c:pt>
                <c:pt idx="18">
                  <c:v>0.25482000030578383</c:v>
                </c:pt>
                <c:pt idx="19">
                  <c:v>0.25482000068228056</c:v>
                </c:pt>
                <c:pt idx="20">
                  <c:v>0.2548200011986731</c:v>
                </c:pt>
                <c:pt idx="21">
                  <c:v>0.25482000260527965</c:v>
                </c:pt>
                <c:pt idx="22">
                  <c:v>0.2548200044032896</c:v>
                </c:pt>
                <c:pt idx="23">
                  <c:v>0.2548200064214641</c:v>
                </c:pt>
                <c:pt idx="24">
                  <c:v>0.25482000843963887</c:v>
                </c:pt>
                <c:pt idx="25">
                  <c:v>0.2548200101887235</c:v>
                </c:pt>
                <c:pt idx="26">
                  <c:v>0.2548200113507027</c:v>
                </c:pt>
                <c:pt idx="27">
                  <c:v>0.2548200114634249</c:v>
                </c:pt>
                <c:pt idx="28">
                  <c:v>0.25482001039665675</c:v>
                </c:pt>
                <c:pt idx="29">
                  <c:v>0.25481996605798285</c:v>
                </c:pt>
                <c:pt idx="30">
                  <c:v>0.25481979695966656</c:v>
                </c:pt>
                <c:pt idx="31">
                  <c:v>0.25481862581781994</c:v>
                </c:pt>
                <c:pt idx="32">
                  <c:v>0.2548152739339784</c:v>
                </c:pt>
                <c:pt idx="33">
                  <c:v>0.2548080293999617</c:v>
                </c:pt>
                <c:pt idx="34">
                  <c:v>0.25479469219433565</c:v>
                </c:pt>
                <c:pt idx="35">
                  <c:v>0.2547725757473385</c:v>
                </c:pt>
                <c:pt idx="36">
                  <c:v>0.25473850975375883</c:v>
                </c:pt>
                <c:pt idx="37">
                  <c:v>0.25468884476858616</c:v>
                </c:pt>
                <c:pt idx="38">
                  <c:v>0.254619459209649</c:v>
                </c:pt>
                <c:pt idx="39">
                  <c:v>0.2538010494834368</c:v>
                </c:pt>
                <c:pt idx="40">
                  <c:v>0.25163147744068204</c:v>
                </c:pt>
                <c:pt idx="41">
                  <c:v>0.23978000937990618</c:v>
                </c:pt>
                <c:pt idx="42">
                  <c:v>0.21465703344442527</c:v>
                </c:pt>
                <c:pt idx="43">
                  <c:v>0.18021216407355015</c:v>
                </c:pt>
                <c:pt idx="44">
                  <c:v>0.1453688296933058</c:v>
                </c:pt>
                <c:pt idx="45">
                  <c:v>0.11582229343289618</c:v>
                </c:pt>
                <c:pt idx="46">
                  <c:v>0.09272588241671109</c:v>
                </c:pt>
                <c:pt idx="47">
                  <c:v>0.07515655701886252</c:v>
                </c:pt>
                <c:pt idx="48">
                  <c:v>0.06180732008326365</c:v>
                </c:pt>
                <c:pt idx="49">
                  <c:v>0.02814109426417156</c:v>
                </c:pt>
                <c:pt idx="50">
                  <c:v>0.015895533741647146</c:v>
                </c:pt>
                <c:pt idx="51">
                  <c:v>0.007075663385624574</c:v>
                </c:pt>
                <c:pt idx="52">
                  <c:v>0.003981095339650821</c:v>
                </c:pt>
                <c:pt idx="53">
                  <c:v>0.002548080293999617</c:v>
                </c:pt>
                <c:pt idx="54">
                  <c:v>0.0017695443764780875</c:v>
                </c:pt>
                <c:pt idx="55">
                  <c:v>0.001300087122930119</c:v>
                </c:pt>
                <c:pt idx="56">
                  <c:v>0.000995384205084197</c:v>
                </c:pt>
                <c:pt idx="57">
                  <c:v>0.000786478468571072</c:v>
                </c:pt>
                <c:pt idx="58">
                  <c:v>0.0006370484901968678</c:v>
                </c:pt>
              </c:numCache>
            </c:numRef>
          </c:yVal>
          <c:smooth val="1"/>
        </c:ser>
        <c:ser>
          <c:idx val="2"/>
          <c:order val="2"/>
          <c:tx>
            <c:v>Inyo FBV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VMWork!$R$13:$R$72</c:f>
              <c:numCache>
                <c:ptCount val="60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0.07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0.15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0.9</c:v>
                </c:pt>
                <c:pt idx="28">
                  <c:v>1</c:v>
                </c:pt>
                <c:pt idx="29">
                  <c:v>1.5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20.847</c:v>
                </c:pt>
                <c:pt idx="42">
                  <c:v>30</c:v>
                </c:pt>
                <c:pt idx="43">
                  <c:v>40</c:v>
                </c:pt>
                <c:pt idx="44">
                  <c:v>50</c:v>
                </c:pt>
                <c:pt idx="45">
                  <c:v>60</c:v>
                </c:pt>
                <c:pt idx="46">
                  <c:v>70</c:v>
                </c:pt>
                <c:pt idx="47">
                  <c:v>80</c:v>
                </c:pt>
                <c:pt idx="48">
                  <c:v>90</c:v>
                </c:pt>
                <c:pt idx="49">
                  <c:v>100</c:v>
                </c:pt>
                <c:pt idx="50">
                  <c:v>150</c:v>
                </c:pt>
                <c:pt idx="51">
                  <c:v>200</c:v>
                </c:pt>
                <c:pt idx="52">
                  <c:v>300</c:v>
                </c:pt>
                <c:pt idx="53">
                  <c:v>400</c:v>
                </c:pt>
                <c:pt idx="54">
                  <c:v>500</c:v>
                </c:pt>
                <c:pt idx="55">
                  <c:v>600</c:v>
                </c:pt>
                <c:pt idx="56">
                  <c:v>700</c:v>
                </c:pt>
                <c:pt idx="57">
                  <c:v>800</c:v>
                </c:pt>
                <c:pt idx="58">
                  <c:v>900</c:v>
                </c:pt>
                <c:pt idx="59">
                  <c:v>1000</c:v>
                </c:pt>
              </c:numCache>
            </c:numRef>
          </c:xVal>
          <c:yVal>
            <c:numRef>
              <c:f>VMWork!$V$13:$V$72</c:f>
              <c:numCache>
                <c:ptCount val="60"/>
                <c:pt idx="0">
                  <c:v>27079.225812638026</c:v>
                </c:pt>
                <c:pt idx="1">
                  <c:v>40551.6644689965</c:v>
                </c:pt>
                <c:pt idx="2">
                  <c:v>53930.46090770118</c:v>
                </c:pt>
                <c:pt idx="3">
                  <c:v>67161.59218033594</c:v>
                </c:pt>
                <c:pt idx="4">
                  <c:v>80173.27311370402</c:v>
                </c:pt>
                <c:pt idx="5">
                  <c:v>92873.84725595934</c:v>
                </c:pt>
                <c:pt idx="6">
                  <c:v>105151.7353558182</c:v>
                </c:pt>
                <c:pt idx="7">
                  <c:v>116878.00795420993</c:v>
                </c:pt>
                <c:pt idx="8">
                  <c:v>127911.9579792006</c:v>
                </c:pt>
                <c:pt idx="9">
                  <c:v>168157.69737560803</c:v>
                </c:pt>
                <c:pt idx="10">
                  <c:v>179449.82694843432</c:v>
                </c:pt>
                <c:pt idx="11">
                  <c:v>155394.19953071623</c:v>
                </c:pt>
                <c:pt idx="12">
                  <c:v>125148.1572500125</c:v>
                </c:pt>
                <c:pt idx="13">
                  <c:v>102669.40679936821</c:v>
                </c:pt>
                <c:pt idx="14">
                  <c:v>86514.57578887533</c:v>
                </c:pt>
                <c:pt idx="15">
                  <c:v>74585.25023835798</c:v>
                </c:pt>
                <c:pt idx="16">
                  <c:v>65483.07489058428</c:v>
                </c:pt>
                <c:pt idx="17">
                  <c:v>58333.02674232315</c:v>
                </c:pt>
                <c:pt idx="18">
                  <c:v>52577.42696933569</c:v>
                </c:pt>
                <c:pt idx="19">
                  <c:v>35174.69692125988</c:v>
                </c:pt>
                <c:pt idx="20">
                  <c:v>26423.7757426832</c:v>
                </c:pt>
                <c:pt idx="21">
                  <c:v>17658.06598496617</c:v>
                </c:pt>
                <c:pt idx="22">
                  <c:v>13274.160279380478</c:v>
                </c:pt>
                <c:pt idx="23">
                  <c:v>10643.895288463093</c:v>
                </c:pt>
                <c:pt idx="24">
                  <c:v>8889.641058207608</c:v>
                </c:pt>
                <c:pt idx="25">
                  <c:v>7635.370332355766</c:v>
                </c:pt>
                <c:pt idx="26">
                  <c:v>6693.312871120074</c:v>
                </c:pt>
                <c:pt idx="27">
                  <c:v>5959.329677462768</c:v>
                </c:pt>
                <c:pt idx="28">
                  <c:v>5371.038785312606</c:v>
                </c:pt>
                <c:pt idx="29">
                  <c:v>3597.574729156594</c:v>
                </c:pt>
                <c:pt idx="30">
                  <c:v>2704.462878527516</c:v>
                </c:pt>
                <c:pt idx="31">
                  <c:v>1806.5255738819824</c:v>
                </c:pt>
                <c:pt idx="32">
                  <c:v>1355.876022373443</c:v>
                </c:pt>
                <c:pt idx="33">
                  <c:v>1085.0217072340076</c:v>
                </c:pt>
                <c:pt idx="34">
                  <c:v>904.2744427396811</c:v>
                </c:pt>
                <c:pt idx="35">
                  <c:v>775.0799516675636</c:v>
                </c:pt>
                <c:pt idx="36">
                  <c:v>678.1271445928958</c:v>
                </c:pt>
                <c:pt idx="37">
                  <c:v>602.6754995076328</c:v>
                </c:pt>
                <c:pt idx="38">
                  <c:v>542.2755874631505</c:v>
                </c:pt>
                <c:pt idx="39">
                  <c:v>360.6160368424976</c:v>
                </c:pt>
                <c:pt idx="40">
                  <c:v>268.9515539792304</c:v>
                </c:pt>
                <c:pt idx="41">
                  <c:v>257.6698375083403</c:v>
                </c:pt>
                <c:pt idx="42">
                  <c:v>174.44660969032668</c:v>
                </c:pt>
                <c:pt idx="43">
                  <c:v>123.24308868242234</c:v>
                </c:pt>
                <c:pt idx="44">
                  <c:v>89.49605621599076</c:v>
                </c:pt>
                <c:pt idx="45">
                  <c:v>65.70742047305572</c:v>
                </c:pt>
                <c:pt idx="46">
                  <c:v>48.81115030730149</c:v>
                </c:pt>
                <c:pt idx="47">
                  <c:v>36.85463575286853</c:v>
                </c:pt>
                <c:pt idx="48">
                  <c:v>28.36477147989075</c:v>
                </c:pt>
                <c:pt idx="49">
                  <c:v>22.26449814193755</c:v>
                </c:pt>
                <c:pt idx="50">
                  <c:v>8.482336082885935</c:v>
                </c:pt>
                <c:pt idx="51">
                  <c:v>4.222885445769131</c:v>
                </c:pt>
                <c:pt idx="52">
                  <c:v>1.5411261712712632</c:v>
                </c:pt>
                <c:pt idx="53">
                  <c:v>0.730759477736395</c:v>
                </c:pt>
                <c:pt idx="54">
                  <c:v>0.4010374863031306</c:v>
                </c:pt>
                <c:pt idx="55">
                  <c:v>0.24242176475204033</c:v>
                </c:pt>
                <c:pt idx="56">
                  <c:v>0.15712016051383748</c:v>
                </c:pt>
                <c:pt idx="57">
                  <c:v>0.10736764079181706</c:v>
                </c:pt>
                <c:pt idx="58">
                  <c:v>0.07648496104685494</c:v>
                </c:pt>
                <c:pt idx="59">
                  <c:v>0.05634359389936875</c:v>
                </c:pt>
              </c:numCache>
            </c:numRef>
          </c:yVal>
          <c:smooth val="1"/>
        </c:ser>
        <c:axId val="51674309"/>
        <c:axId val="49013174"/>
      </c:scatterChart>
      <c:valAx>
        <c:axId val="5167430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013174"/>
        <c:crossesAt val="1E-07"/>
        <c:crossBetween val="midCat"/>
        <c:dispUnits/>
      </c:valAx>
      <c:valAx>
        <c:axId val="4901317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Volts / m/s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674309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20375"/>
          <c:w val="0.18175"/>
          <c:h val="0.06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0.47125</cdr:y>
    </cdr:from>
    <cdr:to>
      <cdr:x>0.4755</cdr:x>
      <cdr:y>0.4915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3867150"/>
          <a:ext cx="228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0.47125</cdr:y>
    </cdr:from>
    <cdr:to>
      <cdr:x>0.4755</cdr:x>
      <cdr:y>0.4915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3867150"/>
          <a:ext cx="228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V90"/>
  <sheetViews>
    <sheetView tabSelected="1" workbookViewId="0" topLeftCell="F1">
      <pane ySplit="12" topLeftCell="BM37" activePane="bottomLeft" state="frozen"/>
      <selection pane="topLeft" activeCell="A1" sqref="A1"/>
      <selection pane="bottomLeft" activeCell="G45" sqref="G45"/>
    </sheetView>
  </sheetViews>
  <sheetFormatPr defaultColWidth="8.88671875" defaultRowHeight="15"/>
  <cols>
    <col min="2" max="2" width="7.88671875" style="0" customWidth="1"/>
    <col min="3" max="3" width="7.21484375" style="0" customWidth="1"/>
    <col min="4" max="4" width="10.21484375" style="0" customWidth="1"/>
    <col min="5" max="5" width="10.6640625" style="0" customWidth="1"/>
    <col min="6" max="6" width="11.5546875" style="0" customWidth="1"/>
    <col min="7" max="7" width="8.3359375" style="0" customWidth="1"/>
    <col min="8" max="8" width="13.21484375" style="0" customWidth="1"/>
    <col min="9" max="9" width="11.6640625" style="0" customWidth="1"/>
    <col min="10" max="10" width="12.77734375" style="0" customWidth="1"/>
    <col min="11" max="12" width="10.3359375" style="0" customWidth="1"/>
    <col min="15" max="15" width="11.5546875" style="0" bestFit="1" customWidth="1"/>
    <col min="16" max="16" width="11.77734375" style="0" bestFit="1" customWidth="1"/>
    <col min="17" max="17" width="12.4453125" style="0" bestFit="1" customWidth="1"/>
    <col min="18" max="18" width="11.77734375" style="0" bestFit="1" customWidth="1"/>
    <col min="19" max="19" width="11.77734375" style="0" hidden="1" customWidth="1"/>
    <col min="20" max="22" width="11.77734375" style="0" bestFit="1" customWidth="1"/>
  </cols>
  <sheetData>
    <row r="1" ht="15" thickBot="1"/>
    <row r="2" spans="1:10" ht="18">
      <c r="A2" s="100" t="s">
        <v>0</v>
      </c>
      <c r="B2" s="95">
        <f>8388608/0.00355</f>
        <v>2362988169.0140843</v>
      </c>
      <c r="C2" s="95"/>
      <c r="D2" s="98" t="s">
        <v>21</v>
      </c>
      <c r="E2" s="98"/>
      <c r="F2" s="44" t="s">
        <v>16</v>
      </c>
      <c r="G2" s="45"/>
      <c r="H2" s="115" t="s">
        <v>32</v>
      </c>
      <c r="I2" s="116"/>
      <c r="J2" s="32"/>
    </row>
    <row r="3" spans="1:10" ht="18">
      <c r="A3" s="101"/>
      <c r="B3" s="96">
        <f>B2/B4</f>
        <v>8010129.386488422</v>
      </c>
      <c r="C3" s="96"/>
      <c r="D3" s="99" t="s">
        <v>8</v>
      </c>
      <c r="E3" s="99"/>
      <c r="F3" s="92" t="s">
        <v>22</v>
      </c>
      <c r="G3" s="108"/>
      <c r="H3" s="117" t="s">
        <v>39</v>
      </c>
      <c r="I3" s="118"/>
      <c r="J3" s="33"/>
    </row>
    <row r="4" spans="1:10" ht="18.75">
      <c r="A4" s="40" t="s">
        <v>12</v>
      </c>
      <c r="B4" s="46">
        <v>295</v>
      </c>
      <c r="C4" s="47" t="s">
        <v>9</v>
      </c>
      <c r="D4" s="97" t="s">
        <v>14</v>
      </c>
      <c r="E4" s="97"/>
      <c r="F4" s="36" t="s">
        <v>16</v>
      </c>
      <c r="G4" s="37"/>
      <c r="H4" s="34" t="s">
        <v>40</v>
      </c>
      <c r="I4" s="8"/>
      <c r="J4" s="33"/>
    </row>
    <row r="5" spans="1:10" ht="44.25" customHeight="1">
      <c r="A5" s="40" t="s">
        <v>4</v>
      </c>
      <c r="B5" s="36">
        <v>0.918</v>
      </c>
      <c r="C5" s="36" t="s">
        <v>1</v>
      </c>
      <c r="D5" s="102" t="s">
        <v>35</v>
      </c>
      <c r="E5" s="102"/>
      <c r="F5" s="36" t="s">
        <v>16</v>
      </c>
      <c r="G5" s="37"/>
      <c r="H5" s="35" t="s">
        <v>24</v>
      </c>
      <c r="I5" s="105" t="s">
        <v>34</v>
      </c>
      <c r="J5" s="106"/>
    </row>
    <row r="6" spans="1:10" ht="32.25" customHeight="1">
      <c r="A6" s="41" t="s">
        <v>2</v>
      </c>
      <c r="B6" s="42">
        <f>2*PI()*B5</f>
        <v>5.76796411199086</v>
      </c>
      <c r="C6" s="36" t="s">
        <v>3</v>
      </c>
      <c r="D6" s="102" t="s">
        <v>35</v>
      </c>
      <c r="E6" s="102"/>
      <c r="F6" s="43" t="s">
        <v>17</v>
      </c>
      <c r="G6" s="37"/>
      <c r="H6" s="101" t="s">
        <v>41</v>
      </c>
      <c r="I6" s="107"/>
      <c r="J6" s="108"/>
    </row>
    <row r="7" spans="1:10" ht="18">
      <c r="A7" s="40" t="s">
        <v>5</v>
      </c>
      <c r="B7" s="36">
        <v>0.8</v>
      </c>
      <c r="C7" s="36"/>
      <c r="D7" s="97" t="s">
        <v>20</v>
      </c>
      <c r="E7" s="97"/>
      <c r="F7" s="36" t="s">
        <v>16</v>
      </c>
      <c r="G7" s="37"/>
      <c r="H7" s="101" t="s">
        <v>29</v>
      </c>
      <c r="I7" s="107"/>
      <c r="J7" s="108"/>
    </row>
    <row r="8" spans="1:10" ht="18">
      <c r="A8" s="41" t="s">
        <v>6</v>
      </c>
      <c r="B8" s="36">
        <f>1/2/B7</f>
        <v>0.625</v>
      </c>
      <c r="C8" s="36"/>
      <c r="D8" s="97" t="s">
        <v>13</v>
      </c>
      <c r="E8" s="97"/>
      <c r="F8" s="43" t="s">
        <v>18</v>
      </c>
      <c r="G8" s="37"/>
      <c r="H8" s="101" t="s">
        <v>30</v>
      </c>
      <c r="I8" s="107"/>
      <c r="J8" s="108"/>
    </row>
    <row r="9" spans="1:10" ht="18.75" thickBot="1">
      <c r="A9" s="48" t="s">
        <v>33</v>
      </c>
      <c r="B9" s="38">
        <v>0.01</v>
      </c>
      <c r="C9" s="38" t="s">
        <v>9</v>
      </c>
      <c r="D9" s="103" t="s">
        <v>36</v>
      </c>
      <c r="E9" s="103"/>
      <c r="F9" s="38" t="s">
        <v>19</v>
      </c>
      <c r="G9" s="39"/>
      <c r="H9" s="89" t="s">
        <v>31</v>
      </c>
      <c r="I9" s="90"/>
      <c r="J9" s="91"/>
    </row>
    <row r="10" ht="15" thickBot="1">
      <c r="A10" s="5"/>
    </row>
    <row r="11" spans="1:22" ht="30" thickBot="1">
      <c r="A11" s="93" t="s">
        <v>25</v>
      </c>
      <c r="B11" s="94"/>
      <c r="C11" s="104" t="s">
        <v>38</v>
      </c>
      <c r="D11" s="104"/>
      <c r="E11" s="104"/>
      <c r="F11" s="14" t="s">
        <v>15</v>
      </c>
      <c r="G11" s="109" t="s">
        <v>66</v>
      </c>
      <c r="H11" s="110"/>
      <c r="I11" s="110"/>
      <c r="J11" s="111"/>
      <c r="K11" s="109" t="s">
        <v>65</v>
      </c>
      <c r="L11" s="112"/>
      <c r="M11" s="112"/>
      <c r="N11" s="113"/>
      <c r="O11" s="109" t="s">
        <v>64</v>
      </c>
      <c r="P11" s="114"/>
      <c r="Q11" s="88"/>
      <c r="R11" s="109" t="s">
        <v>56</v>
      </c>
      <c r="S11" s="112"/>
      <c r="T11" s="112"/>
      <c r="U11" s="112"/>
      <c r="V11" s="113"/>
    </row>
    <row r="12" spans="1:22" ht="34.5" customHeight="1" thickBot="1">
      <c r="A12" s="18" t="s">
        <v>10</v>
      </c>
      <c r="B12" s="19" t="s">
        <v>11</v>
      </c>
      <c r="C12" s="15" t="s">
        <v>26</v>
      </c>
      <c r="D12" s="16" t="s">
        <v>27</v>
      </c>
      <c r="E12" s="17" t="s">
        <v>28</v>
      </c>
      <c r="F12" s="14" t="s">
        <v>23</v>
      </c>
      <c r="G12" s="14" t="s">
        <v>7</v>
      </c>
      <c r="H12" s="16" t="s">
        <v>37</v>
      </c>
      <c r="I12" s="16" t="s">
        <v>43</v>
      </c>
      <c r="J12" s="17" t="s">
        <v>42</v>
      </c>
      <c r="K12" s="18" t="s">
        <v>10</v>
      </c>
      <c r="L12" s="63" t="s">
        <v>50</v>
      </c>
      <c r="M12" s="16" t="s">
        <v>49</v>
      </c>
      <c r="N12" s="17" t="s">
        <v>51</v>
      </c>
      <c r="O12" s="16" t="s">
        <v>63</v>
      </c>
      <c r="P12" s="16" t="s">
        <v>62</v>
      </c>
      <c r="Q12" s="17" t="s">
        <v>61</v>
      </c>
      <c r="R12" s="18" t="s">
        <v>10</v>
      </c>
      <c r="S12" s="16"/>
      <c r="T12" s="63" t="s">
        <v>58</v>
      </c>
      <c r="U12" s="16" t="s">
        <v>59</v>
      </c>
      <c r="V12" s="17" t="s">
        <v>60</v>
      </c>
    </row>
    <row r="13" spans="1:22" ht="16.5" customHeight="1">
      <c r="A13" s="2">
        <v>0.002</v>
      </c>
      <c r="B13" s="6">
        <v>0.012566370614359173</v>
      </c>
      <c r="C13" s="3">
        <f>$B$9</f>
        <v>0.01</v>
      </c>
      <c r="D13" s="12">
        <f>C13*B13</f>
        <v>0.00012566370614359174</v>
      </c>
      <c r="E13" s="1">
        <f>D13*B13</f>
        <v>1.5791367041742976E-06</v>
      </c>
      <c r="F13" s="13">
        <f>$B$9*[1]!imabs([1]!imdiv([1]!complex(B13*B13/$B$6/$B$6,0,"j"),[1]!complex(1-B13*B13/$B$6/$B$6,2*B13*$B$8/$B$6,"j")))</f>
        <v>4.746517428196957E-08</v>
      </c>
      <c r="G13" s="49">
        <f>$B$3*F13</f>
        <v>0.3802021873507989</v>
      </c>
      <c r="H13" s="20">
        <f>G13/C13</f>
        <v>38.020218735079894</v>
      </c>
      <c r="I13" s="12">
        <f>G13/D13</f>
        <v>3025.552874561526</v>
      </c>
      <c r="J13" s="12">
        <f>G13/E13</f>
        <v>240765.84778618</v>
      </c>
      <c r="K13" s="74">
        <v>0.002</v>
      </c>
      <c r="L13" s="75">
        <v>71.74239451052978</v>
      </c>
      <c r="M13" s="75">
        <v>5709.078357799856</v>
      </c>
      <c r="N13" s="32">
        <v>454314.0205714021</v>
      </c>
      <c r="O13" s="80">
        <f>H13/838.8608</f>
        <v>0.04532363263974177</v>
      </c>
      <c r="P13" s="85">
        <f>I13/838.8608</f>
        <v>3.606740086748035</v>
      </c>
      <c r="Q13" s="86">
        <f>J13/838.8608</f>
        <v>287.01525662682053</v>
      </c>
      <c r="R13" s="74">
        <v>0.002</v>
      </c>
      <c r="S13" s="87">
        <v>0.012566370614359173</v>
      </c>
      <c r="T13" s="75">
        <v>4.276179940136077</v>
      </c>
      <c r="U13">
        <v>340.2875875115309</v>
      </c>
      <c r="V13" s="32">
        <v>27079.225812638026</v>
      </c>
    </row>
    <row r="14" spans="1:22" ht="15">
      <c r="A14" s="2">
        <v>0.003</v>
      </c>
      <c r="B14" s="6">
        <v>0.01884955592153876</v>
      </c>
      <c r="C14" s="3">
        <f aca="true" t="shared" si="0" ref="C14:C51">$B$9</f>
        <v>0.01</v>
      </c>
      <c r="D14" s="12">
        <f aca="true" t="shared" si="1" ref="D14:D51">C14*B14</f>
        <v>0.0001884955592153876</v>
      </c>
      <c r="E14" s="1">
        <f aca="true" t="shared" si="2" ref="E14:E51">D14*B14</f>
        <v>3.5530575843921693E-06</v>
      </c>
      <c r="F14" s="13">
        <f>$B$9*[1]!imabs([1]!imdiv([1]!complex(B14*B14/$B$6/$B$6,0,"j"),[1]!complex(1-B14*B14/$B$6/$B$6,2*B14*$B$8/$B$6,"j")))</f>
        <v>1.0679678073874134E-07</v>
      </c>
      <c r="G14" s="49">
        <f aca="true" t="shared" si="3" ref="G14:G51">$B$3*F14</f>
        <v>0.8554560317777526</v>
      </c>
      <c r="H14" s="20">
        <f aca="true" t="shared" si="4" ref="H14:H51">G14/C14</f>
        <v>85.54560317777526</v>
      </c>
      <c r="I14" s="12">
        <f aca="true" t="shared" si="5" ref="I14:I51">G14/D14</f>
        <v>4538.3352018402275</v>
      </c>
      <c r="J14" s="12">
        <f aca="true" t="shared" si="6" ref="J14:J51">G14/E14</f>
        <v>240766.1602602756</v>
      </c>
      <c r="K14" s="76">
        <v>0.003</v>
      </c>
      <c r="L14" s="8">
        <v>241.7301529842898</v>
      </c>
      <c r="M14" s="8">
        <v>12824.182913936618</v>
      </c>
      <c r="N14" s="33">
        <v>680344.0339558786</v>
      </c>
      <c r="O14" s="20">
        <f aca="true" t="shared" si="7" ref="O14:O51">H14/838.8608</f>
        <v>0.10197830579015643</v>
      </c>
      <c r="P14" s="12">
        <f aca="true" t="shared" si="8" ref="P14:P51">I14/838.8608</f>
        <v>5.410117151546749</v>
      </c>
      <c r="Q14" s="1">
        <f aca="true" t="shared" si="9" ref="Q14:Q51">J14/838.8608</f>
        <v>287.0156291249699</v>
      </c>
      <c r="R14" s="76">
        <v>0.003</v>
      </c>
      <c r="S14" s="73">
        <v>0.01884955592153876</v>
      </c>
      <c r="T14" s="8">
        <v>14.408239900129448</v>
      </c>
      <c r="U14">
        <v>764.380867119826</v>
      </c>
      <c r="V14" s="33">
        <v>40551.6644689965</v>
      </c>
    </row>
    <row r="15" spans="1:22" ht="15">
      <c r="A15" s="2">
        <v>0.004</v>
      </c>
      <c r="B15" s="6">
        <v>0.025132741228718346</v>
      </c>
      <c r="C15" s="3">
        <f t="shared" si="0"/>
        <v>0.01</v>
      </c>
      <c r="D15" s="12">
        <f t="shared" si="1"/>
        <v>0.0002513274122871835</v>
      </c>
      <c r="E15" s="1">
        <f t="shared" si="2"/>
        <v>6.31654681669719E-06</v>
      </c>
      <c r="F15" s="13">
        <f>$B$9*[1]!imabs([1]!imdiv([1]!complex(B15*B15/$B$6/$B$6,0,"j"),[1]!complex(1-B15*B15/$B$6/$B$6,2*B15*$B$8/$B$6,"j")))</f>
        <v>1.898612884966509E-07</v>
      </c>
      <c r="G15" s="49">
        <f t="shared" si="3"/>
        <v>1.5208134863435796</v>
      </c>
      <c r="H15" s="20">
        <f t="shared" si="4"/>
        <v>152.08134863435797</v>
      </c>
      <c r="I15" s="12">
        <f t="shared" si="5"/>
        <v>6051.124596809984</v>
      </c>
      <c r="J15" s="12">
        <f t="shared" si="6"/>
        <v>240766.59771181524</v>
      </c>
      <c r="K15" s="76">
        <v>0.004</v>
      </c>
      <c r="L15" s="8">
        <v>571.5230456506322</v>
      </c>
      <c r="M15" s="8">
        <v>22740.17945155821</v>
      </c>
      <c r="N15" s="33">
        <v>904802.9916280609</v>
      </c>
      <c r="O15" s="20">
        <f t="shared" si="7"/>
        <v>0.1812950952462649</v>
      </c>
      <c r="P15" s="12">
        <f t="shared" si="8"/>
        <v>7.213502641689757</v>
      </c>
      <c r="Q15" s="1">
        <f t="shared" si="9"/>
        <v>287.01615060784246</v>
      </c>
      <c r="R15" s="76">
        <v>0.004</v>
      </c>
      <c r="S15" s="73">
        <v>0.025132741228718346</v>
      </c>
      <c r="T15" s="8">
        <v>34.065428116955204</v>
      </c>
      <c r="U15">
        <v>1355.4203183387642</v>
      </c>
      <c r="V15" s="33">
        <v>53930.46090770118</v>
      </c>
    </row>
    <row r="16" spans="1:22" ht="15">
      <c r="A16" s="2">
        <v>0.005</v>
      </c>
      <c r="B16" s="6">
        <v>0.031415926535897934</v>
      </c>
      <c r="C16" s="3">
        <f t="shared" si="0"/>
        <v>0.01</v>
      </c>
      <c r="D16" s="12">
        <f t="shared" si="1"/>
        <v>0.00031415926535897936</v>
      </c>
      <c r="E16" s="1">
        <f t="shared" si="2"/>
        <v>9.86960440108936E-06</v>
      </c>
      <c r="F16" s="13">
        <f>$B$9*[1]!imabs([1]!imdiv([1]!complex(B16*B16/$B$6/$B$6,0,"j"),[1]!complex(1-B16*B16/$B$6/$B$6,2*B16*$B$8/$B$6,"j")))</f>
        <v>2.9665895625248955E-07</v>
      </c>
      <c r="G16" s="49">
        <f t="shared" si="3"/>
        <v>2.3762766232430494</v>
      </c>
      <c r="H16" s="20">
        <f t="shared" si="4"/>
        <v>237.62766232430494</v>
      </c>
      <c r="I16" s="12">
        <f t="shared" si="5"/>
        <v>7563.923414856974</v>
      </c>
      <c r="J16" s="12">
        <f t="shared" si="6"/>
        <v>240767.16012860325</v>
      </c>
      <c r="K16" s="76">
        <v>0.005</v>
      </c>
      <c r="L16" s="8">
        <v>1112.0917644339202</v>
      </c>
      <c r="M16" s="8">
        <v>35398.98029628922</v>
      </c>
      <c r="N16" s="33">
        <v>1126784.5389134067</v>
      </c>
      <c r="O16" s="20">
        <f t="shared" si="7"/>
        <v>0.2832742480329334</v>
      </c>
      <c r="P16" s="12">
        <f t="shared" si="8"/>
        <v>9.01689936501619</v>
      </c>
      <c r="Q16" s="1">
        <f t="shared" si="9"/>
        <v>287.01682106089976</v>
      </c>
      <c r="R16" s="76">
        <v>0.005</v>
      </c>
      <c r="S16" s="73">
        <v>0.031415926535897934</v>
      </c>
      <c r="T16" s="8">
        <v>66.28583457672123</v>
      </c>
      <c r="U16">
        <v>2109.943645971371</v>
      </c>
      <c r="V16" s="33">
        <v>67161.59218033594</v>
      </c>
    </row>
    <row r="17" spans="1:22" ht="15">
      <c r="A17" s="2">
        <v>0.006</v>
      </c>
      <c r="B17" s="6">
        <v>0.03769911184307752</v>
      </c>
      <c r="C17" s="3">
        <f t="shared" si="0"/>
        <v>0.01</v>
      </c>
      <c r="D17" s="12">
        <f t="shared" si="1"/>
        <v>0.0003769911184307752</v>
      </c>
      <c r="E17" s="1">
        <f t="shared" si="2"/>
        <v>1.4212230337568677E-05</v>
      </c>
      <c r="F17" s="13">
        <f>$B$9*[1]!imabs([1]!imdiv([1]!complex(B17*B17/$B$6/$B$6,0,"j"),[1]!complex(1-B17*B17/$B$6/$B$6,2*B17*$B$8/$B$6,"j")))</f>
        <v>4.271901165855031E-07</v>
      </c>
      <c r="G17" s="49">
        <f t="shared" si="3"/>
        <v>3.4218481064789534</v>
      </c>
      <c r="H17" s="20">
        <f t="shared" si="4"/>
        <v>342.18481064789535</v>
      </c>
      <c r="I17" s="12">
        <f t="shared" si="5"/>
        <v>9076.73401092946</v>
      </c>
      <c r="J17" s="12">
        <f t="shared" si="6"/>
        <v>240767.8474949582</v>
      </c>
      <c r="K17" s="76">
        <v>0.006</v>
      </c>
      <c r="L17" s="8">
        <v>1911.6648185767087</v>
      </c>
      <c r="M17" s="8">
        <v>50708.48423522577</v>
      </c>
      <c r="N17" s="33">
        <v>1345084.3204556045</v>
      </c>
      <c r="O17" s="20">
        <f t="shared" si="7"/>
        <v>0.4079160817240421</v>
      </c>
      <c r="P17" s="12">
        <f t="shared" si="8"/>
        <v>10.82031012884314</v>
      </c>
      <c r="Q17" s="1">
        <f t="shared" si="9"/>
        <v>287.01764046544815</v>
      </c>
      <c r="R17" s="76">
        <v>0.006</v>
      </c>
      <c r="S17" s="73">
        <v>0.03769911184307752</v>
      </c>
      <c r="T17" s="8">
        <v>113.94410244087634</v>
      </c>
      <c r="U17">
        <v>3022.461189939128</v>
      </c>
      <c r="V17" s="33">
        <v>80173.27311370402</v>
      </c>
    </row>
    <row r="18" spans="1:22" ht="15">
      <c r="A18" s="2">
        <v>0.006999999999999999</v>
      </c>
      <c r="B18" s="6">
        <v>0.0439822971502571</v>
      </c>
      <c r="C18" s="3">
        <f t="shared" si="0"/>
        <v>0.01</v>
      </c>
      <c r="D18" s="12">
        <f t="shared" si="1"/>
        <v>0.000439822971502571</v>
      </c>
      <c r="E18" s="1">
        <f t="shared" si="2"/>
        <v>1.934442462613514E-05</v>
      </c>
      <c r="F18" s="13">
        <f>$B$9*[1]!imabs([1]!imdiv([1]!complex(B18*B18/$B$6/$B$6,0,"j"),[1]!complex(1-B18*B18/$B$6/$B$6,2*B18*$B$8/$B$6,"j")))</f>
        <v>5.814551759342116E-07</v>
      </c>
      <c r="G18" s="49">
        <f t="shared" si="3"/>
        <v>4.657531191676424</v>
      </c>
      <c r="H18" s="20">
        <f t="shared" si="4"/>
        <v>465.75311916764235</v>
      </c>
      <c r="I18" s="12">
        <f t="shared" si="5"/>
        <v>10589.55873942841</v>
      </c>
      <c r="J18" s="12">
        <f t="shared" si="6"/>
        <v>240768.65979171597</v>
      </c>
      <c r="K18" s="76">
        <v>0.006999999999999999</v>
      </c>
      <c r="L18" s="8">
        <v>3014.1797585611416</v>
      </c>
      <c r="M18" s="8">
        <v>68531.65827750583</v>
      </c>
      <c r="N18" s="33">
        <v>1558164.5961642386</v>
      </c>
      <c r="O18" s="20">
        <f t="shared" si="7"/>
        <v>0.55522098442035</v>
      </c>
      <c r="P18" s="12">
        <f t="shared" si="8"/>
        <v>12.623737739835274</v>
      </c>
      <c r="Q18" s="1">
        <f t="shared" si="9"/>
        <v>287.0186087986421</v>
      </c>
      <c r="R18" s="76">
        <v>0.006999999999999999</v>
      </c>
      <c r="S18" s="73">
        <v>0.0439822971502571</v>
      </c>
      <c r="T18" s="8">
        <v>179.65911379820932</v>
      </c>
      <c r="U18">
        <v>4084.8051474991935</v>
      </c>
      <c r="V18" s="33">
        <v>92873.84725595934</v>
      </c>
    </row>
    <row r="19" spans="1:22" ht="15">
      <c r="A19" s="2">
        <v>0.008</v>
      </c>
      <c r="B19" s="6">
        <v>0.05026548245743669</v>
      </c>
      <c r="C19" s="3">
        <f t="shared" si="0"/>
        <v>0.01</v>
      </c>
      <c r="D19" s="12">
        <f t="shared" si="1"/>
        <v>0.000502654824574367</v>
      </c>
      <c r="E19" s="1">
        <f t="shared" si="2"/>
        <v>2.526618726678876E-05</v>
      </c>
      <c r="F19" s="13">
        <f>$B$9*[1]!imabs([1]!imdiv([1]!complex(B19*B19/$B$6/$B$6,0,"j"),[1]!complex(1-B19*B19/$B$6/$B$6,2*B19*$B$8/$B$6,"j")))</f>
        <v>7.594546145680607E-07</v>
      </c>
      <c r="G19" s="49">
        <f t="shared" si="3"/>
        <v>6.083329725855862</v>
      </c>
      <c r="H19" s="20">
        <f t="shared" si="4"/>
        <v>608.3329725855862</v>
      </c>
      <c r="I19" s="12">
        <f t="shared" si="5"/>
        <v>12102.399954097811</v>
      </c>
      <c r="J19" s="12">
        <f t="shared" si="6"/>
        <v>240769.5969962242</v>
      </c>
      <c r="K19" s="76">
        <v>0.008</v>
      </c>
      <c r="L19" s="8">
        <v>4457.3429586562015</v>
      </c>
      <c r="M19" s="8">
        <v>88676.0206157485</v>
      </c>
      <c r="N19" s="33">
        <v>1764153.3768393989</v>
      </c>
      <c r="O19" s="20">
        <f t="shared" si="7"/>
        <v>0.7251894147224262</v>
      </c>
      <c r="P19" s="12">
        <f t="shared" si="8"/>
        <v>14.427185003874076</v>
      </c>
      <c r="Q19" s="1">
        <f t="shared" si="9"/>
        <v>287.019726033478</v>
      </c>
      <c r="R19" s="76">
        <v>0.008</v>
      </c>
      <c r="S19" s="73">
        <v>0.05026548245743669</v>
      </c>
      <c r="T19" s="8">
        <v>265.6783436927915</v>
      </c>
      <c r="U19">
        <v>5285.502708896905</v>
      </c>
      <c r="V19" s="33">
        <v>105151.7353558182</v>
      </c>
    </row>
    <row r="20" spans="1:22" ht="15">
      <c r="A20" s="2">
        <v>0.009</v>
      </c>
      <c r="B20" s="6">
        <v>0.05654866776461627</v>
      </c>
      <c r="C20" s="3">
        <f t="shared" si="0"/>
        <v>0.01</v>
      </c>
      <c r="D20" s="12">
        <f t="shared" si="1"/>
        <v>0.0005654866776461627</v>
      </c>
      <c r="E20" s="1">
        <f t="shared" si="2"/>
        <v>3.197751825952951E-05</v>
      </c>
      <c r="F20" s="13">
        <f>$B$9*[1]!imabs([1]!imdiv([1]!complex(B20*B20/$B$6/$B$6,0,"j"),[1]!complex(1-B20*B20/$B$6/$B$6,2*B20*$B$8/$B$6,"j")))</f>
        <v>9.611889865539268E-07</v>
      </c>
      <c r="G20" s="49">
        <f t="shared" si="3"/>
        <v>7.699248147164633</v>
      </c>
      <c r="H20" s="20">
        <f t="shared" si="4"/>
        <v>769.9248147164633</v>
      </c>
      <c r="I20" s="12">
        <f t="shared" si="5"/>
        <v>13615.2600079152</v>
      </c>
      <c r="J20" s="12">
        <f t="shared" si="6"/>
        <v>240770.6590823447</v>
      </c>
      <c r="K20" s="76">
        <v>0.009</v>
      </c>
      <c r="L20" s="8">
        <v>6270.431855733995</v>
      </c>
      <c r="M20" s="8">
        <v>110885.58057343912</v>
      </c>
      <c r="N20" s="33">
        <v>1960887.585097497</v>
      </c>
      <c r="O20" s="20">
        <f t="shared" si="7"/>
        <v>0.9178219016986647</v>
      </c>
      <c r="P20" s="12">
        <f t="shared" si="8"/>
        <v>16.23065472592735</v>
      </c>
      <c r="Q20" s="1">
        <f t="shared" si="9"/>
        <v>287.02099213879666</v>
      </c>
      <c r="R20" s="76">
        <v>0.009</v>
      </c>
      <c r="S20" s="73">
        <v>0.05654866776461627</v>
      </c>
      <c r="T20" s="8">
        <v>373.74686334931835</v>
      </c>
      <c r="U20">
        <v>6609.295640792794</v>
      </c>
      <c r="V20" s="33">
        <v>116878.00795420993</v>
      </c>
    </row>
    <row r="21" spans="1:22" ht="15">
      <c r="A21" s="2">
        <v>0.01</v>
      </c>
      <c r="B21" s="6">
        <v>0.06283185307179587</v>
      </c>
      <c r="C21" s="3">
        <f t="shared" si="0"/>
        <v>0.01</v>
      </c>
      <c r="D21" s="12">
        <f t="shared" si="1"/>
        <v>0.0006283185307179587</v>
      </c>
      <c r="E21" s="1">
        <f t="shared" si="2"/>
        <v>3.947841760435744E-05</v>
      </c>
      <c r="F21" s="13">
        <f>$B$9*[1]!imabs([1]!imdiv([1]!complex(B21*B21/$B$6/$B$6,0,"j"),[1]!complex(1-B21*B21/$B$6/$B$6,2*B21*$B$8/$B$6,"j")))</f>
        <v>1.1866589197174737E-06</v>
      </c>
      <c r="G21" s="49">
        <f t="shared" si="3"/>
        <v>9.505291484567541</v>
      </c>
      <c r="H21" s="20">
        <f t="shared" si="4"/>
        <v>950.5291484567541</v>
      </c>
      <c r="I21" s="12">
        <f t="shared" si="5"/>
        <v>15128.141252982241</v>
      </c>
      <c r="J21" s="12">
        <f t="shared" si="6"/>
        <v>240771.84602045428</v>
      </c>
      <c r="K21" s="76">
        <v>0.01</v>
      </c>
      <c r="L21" s="8">
        <v>8472.094268362838</v>
      </c>
      <c r="M21" s="8">
        <v>134837.5681150461</v>
      </c>
      <c r="N21" s="33">
        <v>2146006.5479999706</v>
      </c>
      <c r="O21" s="20">
        <f t="shared" si="7"/>
        <v>1.1331190448483872</v>
      </c>
      <c r="P21" s="12">
        <f t="shared" si="8"/>
        <v>18.034149709918786</v>
      </c>
      <c r="Q21" s="1">
        <f t="shared" si="9"/>
        <v>287.0224070792845</v>
      </c>
      <c r="R21" s="76">
        <v>0.01</v>
      </c>
      <c r="S21" s="73">
        <v>0.06283185307179587</v>
      </c>
      <c r="T21" s="8">
        <v>504.97616936939016</v>
      </c>
      <c r="U21">
        <v>8036.945349874859</v>
      </c>
      <c r="V21" s="33">
        <v>127911.9579792006</v>
      </c>
    </row>
    <row r="22" spans="1:22" ht="15">
      <c r="A22" s="2">
        <v>0.015</v>
      </c>
      <c r="B22" s="6">
        <v>0.09424777960769379</v>
      </c>
      <c r="C22" s="3">
        <f t="shared" si="0"/>
        <v>0.01</v>
      </c>
      <c r="D22" s="12">
        <f t="shared" si="1"/>
        <v>0.0009424777960769379</v>
      </c>
      <c r="E22" s="1">
        <f t="shared" si="2"/>
        <v>8.882643960980421E-05</v>
      </c>
      <c r="F22" s="13">
        <f>$B$9*[1]!imabs([1]!imdiv([1]!complex(B22*B22/$B$6/$B$6,0,"j"),[1]!complex(1-B22*B22/$B$6/$B$6,2*B22*$B$8/$B$6,"j")))</f>
        <v>2.6700691342584553E-06</v>
      </c>
      <c r="G22" s="49">
        <f t="shared" si="3"/>
        <v>21.387599236279353</v>
      </c>
      <c r="H22" s="20">
        <f t="shared" si="4"/>
        <v>2138.759923627935</v>
      </c>
      <c r="I22" s="12">
        <f t="shared" si="5"/>
        <v>22692.94759548203</v>
      </c>
      <c r="J22" s="12">
        <f t="shared" si="6"/>
        <v>240779.65220975375</v>
      </c>
      <c r="K22" s="76">
        <v>0.011</v>
      </c>
      <c r="L22" s="8">
        <v>11068.503754460728</v>
      </c>
      <c r="M22" s="8">
        <v>160146.09865032963</v>
      </c>
      <c r="N22" s="33">
        <v>2317094.837916572</v>
      </c>
      <c r="O22" s="20">
        <f t="shared" si="7"/>
        <v>2.549600510153693</v>
      </c>
      <c r="P22" s="12">
        <f t="shared" si="8"/>
        <v>27.05210160670522</v>
      </c>
      <c r="Q22" s="1">
        <f t="shared" si="9"/>
        <v>287.0317127820894</v>
      </c>
      <c r="R22" s="76">
        <v>0.015</v>
      </c>
      <c r="S22" s="73">
        <v>0.09424777960769379</v>
      </c>
      <c r="T22" s="8">
        <v>1493.6849550858178</v>
      </c>
      <c r="U22">
        <v>15848.489601593574</v>
      </c>
      <c r="V22" s="33">
        <v>168157.69737560803</v>
      </c>
    </row>
    <row r="23" spans="1:22" ht="15">
      <c r="A23" s="2">
        <v>0.02</v>
      </c>
      <c r="B23" s="6">
        <v>0.12566370614359174</v>
      </c>
      <c r="C23" s="3">
        <f t="shared" si="0"/>
        <v>0.01</v>
      </c>
      <c r="D23" s="12">
        <f t="shared" si="1"/>
        <v>0.0012566370614359175</v>
      </c>
      <c r="E23" s="1">
        <f t="shared" si="2"/>
        <v>0.00015791367041742977</v>
      </c>
      <c r="F23" s="13">
        <f>$B$9*[1]!imabs([1]!imdiv([1]!complex(B23*B23/$B$6/$B$6,0,"j"),[1]!complex(1-B23*B23/$B$6/$B$6,2*B23*$B$8/$B$6,"j")))</f>
        <v>4.7470048720707776E-06</v>
      </c>
      <c r="G23" s="49">
        <f t="shared" si="3"/>
        <v>38.024123223577845</v>
      </c>
      <c r="H23" s="20">
        <f t="shared" si="4"/>
        <v>3802.4123223577844</v>
      </c>
      <c r="I23" s="12">
        <f t="shared" si="5"/>
        <v>30258.635838838734</v>
      </c>
      <c r="J23" s="12">
        <f t="shared" si="6"/>
        <v>240790.57324843816</v>
      </c>
      <c r="K23" s="76">
        <v>0.012</v>
      </c>
      <c r="L23" s="8">
        <v>14052.274448165605</v>
      </c>
      <c r="M23" s="8">
        <v>186374.0783424576</v>
      </c>
      <c r="N23" s="33">
        <v>2471862.9860331905</v>
      </c>
      <c r="O23" s="20">
        <f t="shared" si="7"/>
        <v>4.532828715274077</v>
      </c>
      <c r="P23" s="12">
        <f t="shared" si="8"/>
        <v>36.07110481123773</v>
      </c>
      <c r="Q23" s="1">
        <f t="shared" si="9"/>
        <v>287.0447316747167</v>
      </c>
      <c r="R23" s="76">
        <v>0.02</v>
      </c>
      <c r="S23" s="73">
        <v>0.12566370614359174</v>
      </c>
      <c r="T23" s="8">
        <v>2833.758082919986</v>
      </c>
      <c r="U23">
        <v>22550.33032116644</v>
      </c>
      <c r="V23" s="33">
        <v>179449.82694843432</v>
      </c>
    </row>
    <row r="24" spans="1:22" ht="15">
      <c r="A24" s="2">
        <v>0.03</v>
      </c>
      <c r="B24" s="6">
        <v>0.18849555921538758</v>
      </c>
      <c r="C24" s="3">
        <f t="shared" si="0"/>
        <v>0.01</v>
      </c>
      <c r="D24" s="12">
        <f t="shared" si="1"/>
        <v>0.0018849555921538759</v>
      </c>
      <c r="E24" s="1">
        <f t="shared" si="2"/>
        <v>0.00035530575843921685</v>
      </c>
      <c r="F24" s="13">
        <f>$B$9*[1]!imabs([1]!imdiv([1]!complex(B24*B24/$B$6/$B$6,0,"j"),[1]!complex(1-B24*B24/$B$6/$B$6,2*B24*$B$8/$B$6,"j")))</f>
        <v>1.0682142857824603E-05</v>
      </c>
      <c r="G24" s="49">
        <f t="shared" si="3"/>
        <v>85.56534641612826</v>
      </c>
      <c r="H24" s="20">
        <f t="shared" si="4"/>
        <v>8556.534641612827</v>
      </c>
      <c r="I24" s="12">
        <f t="shared" si="5"/>
        <v>45393.82613165735</v>
      </c>
      <c r="J24" s="12">
        <f t="shared" si="6"/>
        <v>240821.72715691058</v>
      </c>
      <c r="K24" s="76">
        <v>0.013</v>
      </c>
      <c r="L24" s="8">
        <v>17402.48286422725</v>
      </c>
      <c r="M24" s="8">
        <v>213053.16691644382</v>
      </c>
      <c r="N24" s="33">
        <v>2608343.4350872864</v>
      </c>
      <c r="O24" s="20">
        <f t="shared" si="7"/>
        <v>10.200184156433137</v>
      </c>
      <c r="P24" s="12">
        <f t="shared" si="8"/>
        <v>54.11365763146561</v>
      </c>
      <c r="Q24" s="1">
        <f t="shared" si="9"/>
        <v>287.0818700276739</v>
      </c>
      <c r="R24" s="76">
        <v>0.03</v>
      </c>
      <c r="S24" s="73">
        <v>0.18849555921538758</v>
      </c>
      <c r="T24" s="8">
        <v>5521.245392131612</v>
      </c>
      <c r="U24">
        <v>29291.116539369872</v>
      </c>
      <c r="V24" s="33">
        <v>155394.19953071623</v>
      </c>
    </row>
    <row r="25" spans="1:22" ht="15">
      <c r="A25" s="2">
        <v>0.04</v>
      </c>
      <c r="B25" s="6">
        <v>0.25132741228718347</v>
      </c>
      <c r="C25" s="3">
        <f t="shared" si="0"/>
        <v>0.01</v>
      </c>
      <c r="D25" s="12">
        <f t="shared" si="1"/>
        <v>0.002513274122871835</v>
      </c>
      <c r="E25" s="1">
        <f t="shared" si="2"/>
        <v>0.0006316546816697191</v>
      </c>
      <c r="F25" s="13">
        <f>$B$9*[1]!imabs([1]!imdiv([1]!complex(B25*B25/$B$6/$B$6,0,"j"),[1]!complex(1-B25*B25/$B$6/$B$6,2*B25*$B$8/$B$6,"j")))</f>
        <v>1.8993905936752783E-05</v>
      </c>
      <c r="G25" s="49">
        <f t="shared" si="3"/>
        <v>152.14364410818035</v>
      </c>
      <c r="H25" s="20">
        <f t="shared" si="4"/>
        <v>15214.364410818034</v>
      </c>
      <c r="I25" s="12">
        <f t="shared" si="5"/>
        <v>60536.03254957755</v>
      </c>
      <c r="J25" s="12">
        <f t="shared" si="6"/>
        <v>240865.22038592843</v>
      </c>
      <c r="K25" s="76">
        <v>0.014</v>
      </c>
      <c r="L25" s="8">
        <v>21085.97386913014</v>
      </c>
      <c r="M25" s="8">
        <v>239709.78365561494</v>
      </c>
      <c r="N25" s="33">
        <v>2725071.212591417</v>
      </c>
      <c r="O25" s="20">
        <f t="shared" si="7"/>
        <v>18.136935723803084</v>
      </c>
      <c r="P25" s="12">
        <f t="shared" si="8"/>
        <v>72.16457432458108</v>
      </c>
      <c r="Q25" s="1">
        <f t="shared" si="9"/>
        <v>287.1337179969888</v>
      </c>
      <c r="R25" s="76">
        <v>0.04</v>
      </c>
      <c r="S25" s="73">
        <v>0.25132741228718347</v>
      </c>
      <c r="T25" s="8">
        <v>7905.041942930859</v>
      </c>
      <c r="U25">
        <v>31453.16251415516</v>
      </c>
      <c r="V25" s="33">
        <v>125148.1572500125</v>
      </c>
    </row>
    <row r="26" spans="1:22" ht="15">
      <c r="A26" s="2">
        <v>0.05</v>
      </c>
      <c r="B26" s="6">
        <v>0.3141592653589793</v>
      </c>
      <c r="C26" s="3">
        <f t="shared" si="0"/>
        <v>0.01</v>
      </c>
      <c r="D26" s="12">
        <f t="shared" si="1"/>
        <v>0.0031415926535897933</v>
      </c>
      <c r="E26" s="1">
        <f t="shared" si="2"/>
        <v>0.0009869604401089359</v>
      </c>
      <c r="F26" s="13">
        <f>$B$9*[1]!imabs([1]!imdiv([1]!complex(B26*B26/$B$6/$B$6,0,"j"),[1]!complex(1-B26*B26/$B$6/$B$6,2*B26*$B$8/$B$6,"j")))</f>
        <v>2.9684842273335742E-05</v>
      </c>
      <c r="G26" s="49">
        <f t="shared" si="3"/>
        <v>237.7794274269204</v>
      </c>
      <c r="H26" s="20">
        <f t="shared" si="4"/>
        <v>23777.942742692037</v>
      </c>
      <c r="I26" s="12">
        <f t="shared" si="5"/>
        <v>75687.54248110994</v>
      </c>
      <c r="J26" s="12">
        <f t="shared" si="6"/>
        <v>240920.93032692926</v>
      </c>
      <c r="K26" s="76">
        <v>0.015</v>
      </c>
      <c r="L26" s="8">
        <v>25059.875127425068</v>
      </c>
      <c r="M26" s="8">
        <v>265893.53331968933</v>
      </c>
      <c r="N26" s="33">
        <v>2821218.0109332097</v>
      </c>
      <c r="O26" s="20">
        <f t="shared" si="7"/>
        <v>28.345516613354725</v>
      </c>
      <c r="P26" s="12">
        <f t="shared" si="8"/>
        <v>90.2265816701769</v>
      </c>
      <c r="Q26" s="1">
        <f t="shared" si="9"/>
        <v>287.20012942186503</v>
      </c>
      <c r="R26" s="76">
        <v>0.05</v>
      </c>
      <c r="S26" s="73">
        <v>0.3141592653589793</v>
      </c>
      <c r="T26" s="8">
        <v>10133.064292042782</v>
      </c>
      <c r="U26">
        <v>32254.545414931712</v>
      </c>
      <c r="V26" s="33">
        <v>102669.40679936821</v>
      </c>
    </row>
    <row r="27" spans="1:22" ht="15">
      <c r="A27" s="2">
        <v>0.06</v>
      </c>
      <c r="B27" s="6">
        <v>0.37699111843077515</v>
      </c>
      <c r="C27" s="3">
        <f t="shared" si="0"/>
        <v>0.01</v>
      </c>
      <c r="D27" s="12">
        <f t="shared" si="1"/>
        <v>0.0037699111843077517</v>
      </c>
      <c r="E27" s="1">
        <f t="shared" si="2"/>
        <v>0.0014212230337568674</v>
      </c>
      <c r="F27" s="13">
        <f>$B$9*[1]!imabs([1]!imdiv([1]!complex(B27*B27/$B$6/$B$6,0,"j"),[1]!complex(1-B27*B27/$B$6/$B$6,2*B27*$B$8/$B$6,"j")))</f>
        <v>4.2758196916953487E-05</v>
      </c>
      <c r="G27" s="49">
        <f t="shared" si="3"/>
        <v>342.49868963774776</v>
      </c>
      <c r="H27" s="20">
        <f t="shared" si="4"/>
        <v>34249.868963774774</v>
      </c>
      <c r="I27" s="12">
        <f t="shared" si="5"/>
        <v>90850.59909724079</v>
      </c>
      <c r="J27" s="12">
        <f t="shared" si="6"/>
        <v>240988.69881976594</v>
      </c>
      <c r="K27" s="76">
        <v>0.02</v>
      </c>
      <c r="L27" s="8">
        <v>47542.57144889435</v>
      </c>
      <c r="M27" s="8">
        <v>378331.7626695587</v>
      </c>
      <c r="N27" s="33">
        <v>3010668.5078764926</v>
      </c>
      <c r="O27" s="20">
        <f t="shared" si="7"/>
        <v>40.82902546378943</v>
      </c>
      <c r="P27" s="12">
        <f t="shared" si="8"/>
        <v>108.30235373644922</v>
      </c>
      <c r="Q27" s="1">
        <f t="shared" si="9"/>
        <v>287.28091576071495</v>
      </c>
      <c r="R27" s="76">
        <v>0.06</v>
      </c>
      <c r="S27" s="73">
        <v>0.37699111843077515</v>
      </c>
      <c r="T27" s="8">
        <v>12295.650786685383</v>
      </c>
      <c r="U27">
        <v>32615.226687212173</v>
      </c>
      <c r="V27" s="33">
        <v>86514.57578887533</v>
      </c>
    </row>
    <row r="28" spans="1:22" ht="15">
      <c r="A28" s="2">
        <v>0.07</v>
      </c>
      <c r="B28" s="6">
        <v>0.439822971502571</v>
      </c>
      <c r="C28" s="3">
        <f t="shared" si="0"/>
        <v>0.01</v>
      </c>
      <c r="D28" s="12">
        <f t="shared" si="1"/>
        <v>0.00439822971502571</v>
      </c>
      <c r="E28" s="1">
        <f t="shared" si="2"/>
        <v>0.0019344424626135137</v>
      </c>
      <c r="F28" s="13">
        <f>$B$9*[1]!imabs([1]!imdiv([1]!complex(B28*B28/$B$6/$B$6,0,"j"),[1]!complex(1-B28*B28/$B$6/$B$6,2*B28*$B$8/$B$6,"j")))</f>
        <v>5.821788823354854E-05</v>
      </c>
      <c r="G28" s="49">
        <f t="shared" si="3"/>
        <v>466.3328173588457</v>
      </c>
      <c r="H28" s="20">
        <f t="shared" si="4"/>
        <v>46633.28173588457</v>
      </c>
      <c r="I28" s="12">
        <f t="shared" si="5"/>
        <v>106027.39001232904</v>
      </c>
      <c r="J28" s="12">
        <f t="shared" si="6"/>
        <v>241068.3317656346</v>
      </c>
      <c r="K28" s="76">
        <v>0.03</v>
      </c>
      <c r="L28" s="8">
        <v>92631.12653279651</v>
      </c>
      <c r="M28" s="8">
        <v>491423.3890621809</v>
      </c>
      <c r="N28" s="33">
        <v>2607082.050673918</v>
      </c>
      <c r="O28" s="20">
        <f t="shared" si="7"/>
        <v>55.59120385156223</v>
      </c>
      <c r="P28" s="12">
        <f t="shared" si="8"/>
        <v>126.39449836293343</v>
      </c>
      <c r="Q28" s="1">
        <f t="shared" si="9"/>
        <v>287.3758456297333</v>
      </c>
      <c r="R28" s="76">
        <v>0.07</v>
      </c>
      <c r="S28" s="73">
        <v>0.4398229715025711</v>
      </c>
      <c r="T28" s="8">
        <v>14428.087514573444</v>
      </c>
      <c r="U28">
        <v>32804.30639009746</v>
      </c>
      <c r="V28" s="33">
        <v>74585.25023835798</v>
      </c>
    </row>
    <row r="29" spans="1:22" ht="15">
      <c r="A29" s="2">
        <v>0.08</v>
      </c>
      <c r="B29" s="6">
        <v>0.5026548245743669</v>
      </c>
      <c r="C29" s="3">
        <f t="shared" si="0"/>
        <v>0.01</v>
      </c>
      <c r="D29" s="12">
        <f t="shared" si="1"/>
        <v>0.00502654824574367</v>
      </c>
      <c r="E29" s="1">
        <f t="shared" si="2"/>
        <v>0.0025266187266788764</v>
      </c>
      <c r="F29" s="13">
        <f>$B$9*[1]!imabs([1]!imdiv([1]!complex(B29*B29/$B$6/$B$6,0,"j"),[1]!complex(1-B29*B29/$B$6/$B$6,2*B29*$B$8/$B$6,"j")))</f>
        <v>7.606847888311565E-05</v>
      </c>
      <c r="G29" s="49">
        <f t="shared" si="3"/>
        <v>609.3183580871187</v>
      </c>
      <c r="H29" s="20">
        <f t="shared" si="4"/>
        <v>60931.83580871187</v>
      </c>
      <c r="I29" s="12">
        <f t="shared" si="5"/>
        <v>121220.03575775308</v>
      </c>
      <c r="J29" s="12">
        <f t="shared" si="6"/>
        <v>241159.59865778385</v>
      </c>
      <c r="K29" s="76">
        <v>0.04</v>
      </c>
      <c r="L29" s="8">
        <v>132624.59616561083</v>
      </c>
      <c r="M29" s="8">
        <v>527696.5013830842</v>
      </c>
      <c r="N29" s="33">
        <v>2099637.6661854275</v>
      </c>
      <c r="O29" s="20">
        <f t="shared" si="7"/>
        <v>72.63640857781394</v>
      </c>
      <c r="P29" s="12">
        <f t="shared" si="8"/>
        <v>144.50554342002044</v>
      </c>
      <c r="Q29" s="1">
        <f t="shared" si="9"/>
        <v>287.4846442434595</v>
      </c>
      <c r="R29" s="76">
        <v>0.08</v>
      </c>
      <c r="S29" s="73">
        <v>0.5026548245743669</v>
      </c>
      <c r="T29" s="8">
        <v>16545.07632990655</v>
      </c>
      <c r="U29">
        <v>32915.38352171677</v>
      </c>
      <c r="V29" s="33">
        <v>65483.07489058428</v>
      </c>
    </row>
    <row r="30" spans="1:22" ht="15">
      <c r="A30" s="2">
        <v>0.09</v>
      </c>
      <c r="B30" s="6">
        <v>0.5654866776461628</v>
      </c>
      <c r="C30" s="3">
        <f t="shared" si="0"/>
        <v>0.01</v>
      </c>
      <c r="D30" s="12">
        <f t="shared" si="1"/>
        <v>0.005654866776461628</v>
      </c>
      <c r="E30" s="1">
        <f t="shared" si="2"/>
        <v>0.0031977518259529523</v>
      </c>
      <c r="F30" s="13">
        <f>$B$9*[1]!imabs([1]!imdiv([1]!complex(B30*B30/$B$6/$B$6,0,"j"),[1]!complex(1-B30*B30/$B$6/$B$6,2*B30*$B$8/$B$6,"j")))</f>
        <v>9.631514121561548E-05</v>
      </c>
      <c r="G30" s="49">
        <f t="shared" si="3"/>
        <v>771.4967430149837</v>
      </c>
      <c r="H30" s="20">
        <f t="shared" si="4"/>
        <v>77149.67430149837</v>
      </c>
      <c r="I30" s="12">
        <f t="shared" si="5"/>
        <v>136430.57803348036</v>
      </c>
      <c r="J30" s="12">
        <f t="shared" si="6"/>
        <v>241262.23203236616</v>
      </c>
      <c r="K30" s="76">
        <v>0.05</v>
      </c>
      <c r="L30" s="8">
        <v>170004.60836948885</v>
      </c>
      <c r="M30" s="8">
        <v>541141.475408119</v>
      </c>
      <c r="N30" s="33">
        <v>1722506.8144648697</v>
      </c>
      <c r="O30" s="20">
        <f t="shared" si="7"/>
        <v>91.96957862555786</v>
      </c>
      <c r="P30" s="12">
        <f t="shared" si="8"/>
        <v>162.63792280373616</v>
      </c>
      <c r="Q30" s="1">
        <f t="shared" si="9"/>
        <v>287.60699276014105</v>
      </c>
      <c r="R30" s="76">
        <v>0.09</v>
      </c>
      <c r="S30" s="73">
        <v>0.5654866776461628</v>
      </c>
      <c r="T30" s="8">
        <v>18653.454277862624</v>
      </c>
      <c r="U30">
        <v>32986.54948956108</v>
      </c>
      <c r="V30" s="33">
        <v>58333.02674232315</v>
      </c>
    </row>
    <row r="31" spans="1:22" ht="15">
      <c r="A31" s="2">
        <v>0.1</v>
      </c>
      <c r="B31" s="6">
        <v>0.6283185307179586</v>
      </c>
      <c r="C31" s="3">
        <f t="shared" si="0"/>
        <v>0.01</v>
      </c>
      <c r="D31" s="12">
        <f t="shared" si="1"/>
        <v>0.006283185307179587</v>
      </c>
      <c r="E31" s="1">
        <f t="shared" si="2"/>
        <v>0.0039478417604357436</v>
      </c>
      <c r="F31" s="13">
        <f>$B$9*[1]!imabs([1]!imdiv([1]!complex(B31*B31/$B$6/$B$6,0,"j"),[1]!complex(1-B31*B31/$B$6/$B$6,2*B31*$B$8/$B$6,"j")))</f>
        <v>0.00011896361693724961</v>
      </c>
      <c r="G31" s="49">
        <f t="shared" si="3"/>
        <v>952.9139639520148</v>
      </c>
      <c r="H31" s="20">
        <f t="shared" si="4"/>
        <v>95291.39639520147</v>
      </c>
      <c r="I31" s="12">
        <f t="shared" si="5"/>
        <v>151660.9677042553</v>
      </c>
      <c r="J31" s="12">
        <f t="shared" si="6"/>
        <v>241375.9268423253</v>
      </c>
      <c r="K31" s="76">
        <v>0.06</v>
      </c>
      <c r="L31" s="8">
        <v>206286.78910879057</v>
      </c>
      <c r="M31" s="8">
        <v>547192.7030203231</v>
      </c>
      <c r="N31" s="33">
        <v>1451473.7251583317</v>
      </c>
      <c r="O31" s="20">
        <f t="shared" si="7"/>
        <v>113.59619664573844</v>
      </c>
      <c r="P31" s="12">
        <f t="shared" si="8"/>
        <v>180.79396212608253</v>
      </c>
      <c r="Q31" s="1">
        <f t="shared" si="9"/>
        <v>287.7425275353495</v>
      </c>
      <c r="R31" s="76">
        <v>0.1</v>
      </c>
      <c r="S31" s="73">
        <v>0.6283185307179586</v>
      </c>
      <c r="T31" s="8">
        <v>20756.736184580393</v>
      </c>
      <c r="U31">
        <v>33035.371662303776</v>
      </c>
      <c r="V31" s="33">
        <v>52577.42696933569</v>
      </c>
    </row>
    <row r="32" spans="1:22" ht="15">
      <c r="A32" s="3">
        <v>0.15</v>
      </c>
      <c r="B32" s="6">
        <v>0.9424777960769379</v>
      </c>
      <c r="C32" s="3">
        <f t="shared" si="0"/>
        <v>0.01</v>
      </c>
      <c r="D32" s="12">
        <f t="shared" si="1"/>
        <v>0.00942477796076938</v>
      </c>
      <c r="E32" s="1">
        <f t="shared" si="2"/>
        <v>0.008882643960980423</v>
      </c>
      <c r="F32" s="13">
        <f>$B$9*[1]!imabs([1]!imdiv([1]!complex(B32*B32/$B$6/$B$6,0,"j"),[1]!complex(1-B32*B32/$B$6/$B$6,2*B32*$B$8/$B$6,"j")))</f>
        <v>0.00026846766771839364</v>
      </c>
      <c r="G32" s="49">
        <f t="shared" si="3"/>
        <v>2150.460754513114</v>
      </c>
      <c r="H32" s="20">
        <f t="shared" si="4"/>
        <v>215046.0754513114</v>
      </c>
      <c r="I32" s="12">
        <f t="shared" si="5"/>
        <v>228170.97267059263</v>
      </c>
      <c r="J32" s="12">
        <f t="shared" si="6"/>
        <v>242096.92113740384</v>
      </c>
      <c r="K32" s="76">
        <v>0.07</v>
      </c>
      <c r="L32" s="8">
        <v>242063.1406989016</v>
      </c>
      <c r="M32" s="8">
        <v>550364.9340368453</v>
      </c>
      <c r="N32" s="33">
        <v>1251332.853662982</v>
      </c>
      <c r="O32" s="20">
        <f t="shared" si="7"/>
        <v>256.3548987523453</v>
      </c>
      <c r="P32" s="12">
        <f t="shared" si="8"/>
        <v>272.00099548172074</v>
      </c>
      <c r="Q32" s="1">
        <f t="shared" si="9"/>
        <v>288.60201971221426</v>
      </c>
      <c r="R32" s="76">
        <v>0.15</v>
      </c>
      <c r="S32" s="73">
        <v>0.9424777960769379</v>
      </c>
      <c r="T32" s="8">
        <v>31244.430918694572</v>
      </c>
      <c r="U32">
        <v>33151.37083202327</v>
      </c>
      <c r="V32" s="33">
        <v>35174.69692125988</v>
      </c>
    </row>
    <row r="33" spans="1:22" ht="15">
      <c r="A33" s="3">
        <v>0.2</v>
      </c>
      <c r="B33" s="6">
        <v>1.2566370614359172</v>
      </c>
      <c r="C33" s="3">
        <f t="shared" si="0"/>
        <v>0.01</v>
      </c>
      <c r="D33" s="12">
        <f t="shared" si="1"/>
        <v>0.012566370614359173</v>
      </c>
      <c r="E33" s="1">
        <f t="shared" si="2"/>
        <v>0.015791367041742974</v>
      </c>
      <c r="F33" s="13">
        <f>$B$9*[1]!imabs([1]!imdiv([1]!complex(B33*B33/$B$6/$B$6,0,"j"),[1]!complex(1-B33*B33/$B$6/$B$6,2*B33*$B$8/$B$6,"j")))</f>
        <v>0.00047910683330524667</v>
      </c>
      <c r="G33" s="49">
        <f t="shared" si="3"/>
        <v>3837.707724725766</v>
      </c>
      <c r="H33" s="20">
        <f t="shared" si="4"/>
        <v>383770.7724725766</v>
      </c>
      <c r="I33" s="12">
        <f t="shared" si="5"/>
        <v>305395.0772660282</v>
      </c>
      <c r="J33" s="12">
        <f t="shared" si="6"/>
        <v>243025.6807140985</v>
      </c>
      <c r="K33" s="76">
        <v>0.08</v>
      </c>
      <c r="L33" s="8">
        <v>277580.3193233294</v>
      </c>
      <c r="M33" s="8">
        <v>552228.4990666829</v>
      </c>
      <c r="N33" s="33">
        <v>1098623.6917835083</v>
      </c>
      <c r="O33" s="20">
        <f t="shared" si="7"/>
        <v>457.4904113681037</v>
      </c>
      <c r="P33" s="12">
        <f t="shared" si="8"/>
        <v>364.0593019318917</v>
      </c>
      <c r="Q33" s="1">
        <f t="shared" si="9"/>
        <v>289.7091874052268</v>
      </c>
      <c r="R33" s="76">
        <v>0.2</v>
      </c>
      <c r="S33" s="73">
        <v>1.2566370614359172</v>
      </c>
      <c r="T33" s="8">
        <v>41726.75413814149</v>
      </c>
      <c r="U33">
        <v>33205.09590132709</v>
      </c>
      <c r="V33" s="33">
        <v>26423.7757426832</v>
      </c>
    </row>
    <row r="34" spans="1:22" ht="15">
      <c r="A34" s="3">
        <v>0.3</v>
      </c>
      <c r="B34" s="6">
        <v>1.8849555921538759</v>
      </c>
      <c r="C34" s="3">
        <f t="shared" si="0"/>
        <v>0.01</v>
      </c>
      <c r="D34" s="12">
        <f t="shared" si="1"/>
        <v>0.01884955592153876</v>
      </c>
      <c r="E34" s="1">
        <f t="shared" si="2"/>
        <v>0.03553057584392169</v>
      </c>
      <c r="F34" s="13">
        <f>$B$9*[1]!imabs([1]!imdiv([1]!complex(B34*B34/$B$6/$B$6,0,"j"),[1]!complex(1-B34*B34/$B$6/$B$6,2*B34*$B$8/$B$6,"j")))</f>
        <v>0.0010873392263828032</v>
      </c>
      <c r="G34" s="49">
        <f t="shared" si="3"/>
        <v>8709.72789033048</v>
      </c>
      <c r="H34" s="20">
        <f t="shared" si="4"/>
        <v>870972.789033048</v>
      </c>
      <c r="I34" s="12">
        <f t="shared" si="5"/>
        <v>462065.41557714704</v>
      </c>
      <c r="J34" s="12">
        <f t="shared" si="6"/>
        <v>245133.31640304602</v>
      </c>
      <c r="K34" s="76">
        <v>0.09</v>
      </c>
      <c r="L34" s="8">
        <v>312953.03156582505</v>
      </c>
      <c r="M34" s="8">
        <v>553422.4658810562</v>
      </c>
      <c r="N34" s="33">
        <v>978665.789589731</v>
      </c>
      <c r="O34" s="20">
        <f t="shared" si="7"/>
        <v>1038.2804739869212</v>
      </c>
      <c r="P34" s="12">
        <f t="shared" si="8"/>
        <v>550.8248991693819</v>
      </c>
      <c r="Q34" s="1">
        <f t="shared" si="9"/>
        <v>292.22168493633984</v>
      </c>
      <c r="R34" s="76">
        <v>0.3</v>
      </c>
      <c r="S34" s="73">
        <v>1.8849555921538759</v>
      </c>
      <c r="T34" s="8">
        <v>62740.125273581434</v>
      </c>
      <c r="U34">
        <v>33284.670224984126</v>
      </c>
      <c r="V34" s="33">
        <v>17658.06598496617</v>
      </c>
    </row>
    <row r="35" spans="1:22" ht="15">
      <c r="A35" s="3">
        <v>0.4</v>
      </c>
      <c r="B35" s="6">
        <v>2.5132741228718345</v>
      </c>
      <c r="C35" s="3">
        <f t="shared" si="0"/>
        <v>0.01</v>
      </c>
      <c r="D35" s="12">
        <f t="shared" si="1"/>
        <v>0.025132741228718346</v>
      </c>
      <c r="E35" s="1">
        <f t="shared" si="2"/>
        <v>0.0631654681669719</v>
      </c>
      <c r="F35" s="13">
        <f>$B$9*[1]!imabs([1]!imdiv([1]!complex(B35*B35/$B$6/$B$6,0,"j"),[1]!complex(1-B35*B35/$B$6/$B$6,2*B35*$B$8/$B$6,"j")))</f>
        <v>0.0019448765245932197</v>
      </c>
      <c r="G35" s="49">
        <f t="shared" si="3"/>
        <v>15578.71260273562</v>
      </c>
      <c r="H35" s="20">
        <f t="shared" si="4"/>
        <v>1557871.260273562</v>
      </c>
      <c r="I35" s="12">
        <f t="shared" si="5"/>
        <v>619857.2794333451</v>
      </c>
      <c r="J35" s="12">
        <f t="shared" si="6"/>
        <v>246633.37508327776</v>
      </c>
      <c r="K35" s="76">
        <v>0.1</v>
      </c>
      <c r="L35" s="8">
        <v>348240.2464237209</v>
      </c>
      <c r="M35" s="8">
        <v>554241.5660187494</v>
      </c>
      <c r="N35" s="33">
        <v>882102.8489887697</v>
      </c>
      <c r="O35" s="20">
        <f t="shared" si="7"/>
        <v>1857.1272614879156</v>
      </c>
      <c r="P35" s="12">
        <f t="shared" si="8"/>
        <v>738.9274590412915</v>
      </c>
      <c r="Q35" s="1">
        <f t="shared" si="9"/>
        <v>294.00989423188895</v>
      </c>
      <c r="R35" s="76">
        <v>0.4</v>
      </c>
      <c r="S35" s="73">
        <v>2.5132741228718345</v>
      </c>
      <c r="T35" s="8">
        <v>83846.85485704902</v>
      </c>
      <c r="U35">
        <v>33361.60353302011</v>
      </c>
      <c r="V35" s="33">
        <v>13274.160279380478</v>
      </c>
    </row>
    <row r="36" spans="1:22" ht="15">
      <c r="A36" s="3">
        <v>0.5</v>
      </c>
      <c r="B36" s="6">
        <v>3.141592653589793</v>
      </c>
      <c r="C36" s="3">
        <f t="shared" si="0"/>
        <v>0.01</v>
      </c>
      <c r="D36" s="12">
        <f t="shared" si="1"/>
        <v>0.031415926535897934</v>
      </c>
      <c r="E36" s="1">
        <f t="shared" si="2"/>
        <v>0.09869604401089359</v>
      </c>
      <c r="F36" s="13">
        <f>$B$9*[1]!imabs([1]!imdiv([1]!complex(B36*B36/$B$6/$B$6,0,"j"),[1]!complex(1-B36*B36/$B$6/$B$6,2*B36*$B$8/$B$6,"j")))</f>
        <v>0.0030305572790077957</v>
      </c>
      <c r="G36" s="49">
        <f t="shared" si="3"/>
        <v>24275.155918016735</v>
      </c>
      <c r="H36" s="20">
        <f t="shared" si="4"/>
        <v>2427515.5918016736</v>
      </c>
      <c r="I36" s="12">
        <f t="shared" si="5"/>
        <v>772702.2117357679</v>
      </c>
      <c r="J36" s="12">
        <f t="shared" si="6"/>
        <v>245958.7530715756</v>
      </c>
      <c r="K36" s="76">
        <v>0.15</v>
      </c>
      <c r="L36" s="8">
        <v>524194.56632001704</v>
      </c>
      <c r="M36" s="8">
        <v>556187.7091449541</v>
      </c>
      <c r="N36" s="33">
        <v>590133.4879825118</v>
      </c>
      <c r="O36" s="20">
        <f t="shared" si="7"/>
        <v>2893.824090721218</v>
      </c>
      <c r="P36" s="12">
        <f t="shared" si="8"/>
        <v>921.1328169533823</v>
      </c>
      <c r="Q36" s="1">
        <f t="shared" si="9"/>
        <v>293.2056821245856</v>
      </c>
      <c r="R36" s="76">
        <v>0.5</v>
      </c>
      <c r="S36" s="73">
        <v>3.141592653589793</v>
      </c>
      <c r="T36" s="8">
        <v>105051.03578374961</v>
      </c>
      <c r="U36">
        <v>33438.783243814665</v>
      </c>
      <c r="V36" s="33">
        <v>10643.895288463093</v>
      </c>
    </row>
    <row r="37" spans="1:22" ht="15">
      <c r="A37" s="3">
        <v>0.6</v>
      </c>
      <c r="B37" s="6">
        <v>3.7699111843077517</v>
      </c>
      <c r="C37" s="3">
        <f t="shared" si="0"/>
        <v>0.01</v>
      </c>
      <c r="D37" s="12">
        <f t="shared" si="1"/>
        <v>0.03769911184307752</v>
      </c>
      <c r="E37" s="1">
        <f t="shared" si="2"/>
        <v>0.14212230337568676</v>
      </c>
      <c r="F37" s="13">
        <f>$B$9*[1]!imabs([1]!imdiv([1]!complex(B37*B37/$B$6/$B$6,0,"j"),[1]!complex(1-B37*B37/$B$6/$B$6,2*B37*$B$8/$B$6,"j")))</f>
        <v>0.004281303253490201</v>
      </c>
      <c r="G37" s="49">
        <f t="shared" si="3"/>
        <v>34293.79300325035</v>
      </c>
      <c r="H37" s="20">
        <f t="shared" si="4"/>
        <v>3429379.300325035</v>
      </c>
      <c r="I37" s="12">
        <f t="shared" si="5"/>
        <v>909671.1123062581</v>
      </c>
      <c r="J37" s="12">
        <f t="shared" si="6"/>
        <v>241297.75685240602</v>
      </c>
      <c r="K37" s="76">
        <v>0.16666666666666666</v>
      </c>
      <c r="L37" s="8">
        <v>582802.0332873239</v>
      </c>
      <c r="M37" s="8">
        <v>556534.9466501109</v>
      </c>
      <c r="N37" s="33">
        <v>531451.7265764953</v>
      </c>
      <c r="O37" s="20">
        <f t="shared" si="7"/>
        <v>4088.138699919027</v>
      </c>
      <c r="P37" s="12">
        <f t="shared" si="8"/>
        <v>1084.4124702289796</v>
      </c>
      <c r="Q37" s="1">
        <f t="shared" si="9"/>
        <v>287.6493416457248</v>
      </c>
      <c r="R37" s="76">
        <v>0.6</v>
      </c>
      <c r="S37" s="73">
        <v>3.7699111843077517</v>
      </c>
      <c r="T37" s="8">
        <v>126341.62633755429</v>
      </c>
      <c r="U37">
        <v>33513.157249818265</v>
      </c>
      <c r="V37" s="33">
        <v>8889.641058207608</v>
      </c>
    </row>
    <row r="38" spans="1:22" ht="15">
      <c r="A38" s="3">
        <v>0.7</v>
      </c>
      <c r="B38" s="6">
        <v>4.39822971502571</v>
      </c>
      <c r="C38" s="3">
        <f t="shared" si="0"/>
        <v>0.01</v>
      </c>
      <c r="D38" s="12">
        <f t="shared" si="1"/>
        <v>0.0439822971502571</v>
      </c>
      <c r="E38" s="1">
        <f t="shared" si="2"/>
        <v>0.1934442462613514</v>
      </c>
      <c r="F38" s="13">
        <f>$B$9*[1]!imabs([1]!imdiv([1]!complex(B38*B38/$B$6/$B$6,0,"j"),[1]!complex(1-B38*B38/$B$6/$B$6,2*B38*$B$8/$B$6,"j")))</f>
        <v>0.005585429288863565</v>
      </c>
      <c r="G38" s="49">
        <f t="shared" si="3"/>
        <v>44740.011282879175</v>
      </c>
      <c r="H38" s="20">
        <f t="shared" si="4"/>
        <v>4474001.128287917</v>
      </c>
      <c r="I38" s="12">
        <f t="shared" si="5"/>
        <v>1017227.707093913</v>
      </c>
      <c r="J38" s="12">
        <f t="shared" si="6"/>
        <v>231281.16833432988</v>
      </c>
      <c r="K38" s="76">
        <v>0.2</v>
      </c>
      <c r="L38" s="8">
        <v>700058.7671544913</v>
      </c>
      <c r="M38" s="8">
        <v>557089.0662372793</v>
      </c>
      <c r="N38" s="33">
        <v>443317.39317055495</v>
      </c>
      <c r="O38" s="20">
        <f t="shared" si="7"/>
        <v>5333.424959525963</v>
      </c>
      <c r="P38" s="12">
        <f t="shared" si="8"/>
        <v>1212.6299227403556</v>
      </c>
      <c r="Q38" s="1">
        <f t="shared" si="9"/>
        <v>275.7086376361011</v>
      </c>
      <c r="R38" s="76">
        <v>0.7</v>
      </c>
      <c r="S38" s="73">
        <v>4.39822971502571</v>
      </c>
      <c r="T38" s="8">
        <v>147701.84588688455</v>
      </c>
      <c r="U38">
        <v>33582.11268099286</v>
      </c>
      <c r="V38" s="33">
        <v>7635.370332355766</v>
      </c>
    </row>
    <row r="39" spans="1:22" ht="15">
      <c r="A39" s="3">
        <v>0.8</v>
      </c>
      <c r="B39" s="6">
        <v>5.026548245743669</v>
      </c>
      <c r="C39" s="3">
        <f t="shared" si="0"/>
        <v>0.01</v>
      </c>
      <c r="D39" s="12">
        <f t="shared" si="1"/>
        <v>0.05026548245743669</v>
      </c>
      <c r="E39" s="1">
        <f t="shared" si="2"/>
        <v>0.2526618726678876</v>
      </c>
      <c r="F39" s="13">
        <f>$B$9*[1]!imabs([1]!imdiv([1]!complex(B39*B39/$B$6/$B$6,0,"j"),[1]!complex(1-B39*B39/$B$6/$B$6,2*B39*$B$8/$B$6,"j")))</f>
        <v>0.006807659271179575</v>
      </c>
      <c r="G39" s="49">
        <f t="shared" si="3"/>
        <v>54530.23158127587</v>
      </c>
      <c r="H39" s="20">
        <f t="shared" si="4"/>
        <v>5453023.158127586</v>
      </c>
      <c r="I39" s="12">
        <f t="shared" si="5"/>
        <v>1084844.4880132293</v>
      </c>
      <c r="J39" s="12">
        <f t="shared" si="6"/>
        <v>215822.9534416273</v>
      </c>
      <c r="K39" s="76">
        <v>0.25</v>
      </c>
      <c r="L39" s="8">
        <v>876157.0834509144</v>
      </c>
      <c r="M39" s="8">
        <v>557778.9230247658</v>
      </c>
      <c r="N39" s="33">
        <v>355093.09100746067</v>
      </c>
      <c r="O39" s="20">
        <f t="shared" si="7"/>
        <v>6500.5101658434705</v>
      </c>
      <c r="P39" s="12">
        <f t="shared" si="8"/>
        <v>1293.235406891381</v>
      </c>
      <c r="Q39" s="1">
        <f t="shared" si="9"/>
        <v>257.28100948527725</v>
      </c>
      <c r="R39" s="76">
        <v>0.8</v>
      </c>
      <c r="S39" s="73">
        <v>5.026548245743669</v>
      </c>
      <c r="T39" s="8">
        <v>169114.49643692732</v>
      </c>
      <c r="U39">
        <v>33644.26007054213</v>
      </c>
      <c r="V39" s="33">
        <v>6693.312871120074</v>
      </c>
    </row>
    <row r="40" spans="1:22" ht="15">
      <c r="A40" s="4">
        <v>0.918</v>
      </c>
      <c r="B40" s="7">
        <f>2*PI()*A40</f>
        <v>5.76796411199086</v>
      </c>
      <c r="C40" s="4">
        <f t="shared" si="0"/>
        <v>0.01</v>
      </c>
      <c r="D40" s="28">
        <f t="shared" si="1"/>
        <v>0.0576796411199086</v>
      </c>
      <c r="E40" s="29">
        <f t="shared" si="2"/>
        <v>0.3326940999721451</v>
      </c>
      <c r="F40" s="30">
        <f>$B$9*[1]!imabs([1]!imdiv([1]!complex(B40*B40/$B$6/$B$6,0,"j"),[1]!complex(1-B40*B40/$B$6/$B$6,2*B40*$B$8/$B$6,"j")))</f>
        <v>0.008</v>
      </c>
      <c r="G40" s="50">
        <f t="shared" si="3"/>
        <v>64081.035091907375</v>
      </c>
      <c r="H40" s="31">
        <f t="shared" si="4"/>
        <v>6408103.509190737</v>
      </c>
      <c r="I40" s="28">
        <f t="shared" si="5"/>
        <v>1110981.8620176762</v>
      </c>
      <c r="J40" s="28">
        <f t="shared" si="6"/>
        <v>192612.47824134116</v>
      </c>
      <c r="K40" s="76">
        <v>0.3</v>
      </c>
      <c r="L40" s="8">
        <v>1052604.6335819324</v>
      </c>
      <c r="M40" s="8">
        <v>558424.1018533272</v>
      </c>
      <c r="N40" s="33">
        <v>296253.1871720296</v>
      </c>
      <c r="O40" s="20">
        <f t="shared" si="7"/>
        <v>7639.05466698496</v>
      </c>
      <c r="P40" s="12">
        <f t="shared" si="8"/>
        <v>1324.3935847493126</v>
      </c>
      <c r="Q40" s="1">
        <f t="shared" si="9"/>
        <v>229.61196689765592</v>
      </c>
      <c r="R40" s="76">
        <v>0.9</v>
      </c>
      <c r="S40" s="73">
        <v>5.654866776461628</v>
      </c>
      <c r="T40" s="8">
        <v>190564.57357562182</v>
      </c>
      <c r="U40">
        <v>33699.215403065995</v>
      </c>
      <c r="V40" s="33">
        <v>5959.329677462768</v>
      </c>
    </row>
    <row r="41" spans="1:22" ht="15">
      <c r="A41" s="3">
        <v>1</v>
      </c>
      <c r="B41" s="6">
        <v>6.283185307179586</v>
      </c>
      <c r="C41" s="3">
        <f t="shared" si="0"/>
        <v>0.01</v>
      </c>
      <c r="D41" s="12">
        <f t="shared" si="1"/>
        <v>0.06283185307179587</v>
      </c>
      <c r="E41" s="1">
        <f t="shared" si="2"/>
        <v>0.39478417604357435</v>
      </c>
      <c r="F41" s="13">
        <f>$B$9*[1]!imabs([1]!imdiv([1]!complex(B41*B41/$B$6/$B$6,0,"j"),[1]!complex(1-B41*B41/$B$6/$B$6,2*B41*$B$8/$B$6,"j")))</f>
        <v>0.008633879002472448</v>
      </c>
      <c r="G41" s="49">
        <f t="shared" si="3"/>
        <v>69158.4879170899</v>
      </c>
      <c r="H41" s="20">
        <f t="shared" si="4"/>
        <v>6915848.791708989</v>
      </c>
      <c r="I41" s="12">
        <f t="shared" si="5"/>
        <v>1100691.5208765971</v>
      </c>
      <c r="J41" s="12">
        <f t="shared" si="6"/>
        <v>175180.49636684658</v>
      </c>
      <c r="K41" s="76">
        <v>0.333333333</v>
      </c>
      <c r="L41" s="8">
        <v>1170456.948332557</v>
      </c>
      <c r="M41" s="8">
        <v>558852.0275689963</v>
      </c>
      <c r="N41" s="33">
        <v>266832.18820043415</v>
      </c>
      <c r="O41" s="20">
        <f t="shared" si="7"/>
        <v>8244.334211002575</v>
      </c>
      <c r="P41" s="12">
        <f t="shared" si="8"/>
        <v>1312.1265421826804</v>
      </c>
      <c r="Q41" s="1">
        <f t="shared" si="9"/>
        <v>208.83142515044995</v>
      </c>
      <c r="R41" s="76">
        <v>1</v>
      </c>
      <c r="S41" s="73">
        <v>6.283185307179586</v>
      </c>
      <c r="T41" s="8">
        <v>212040.11213577172</v>
      </c>
      <c r="U41">
        <v>33747.23198016785</v>
      </c>
      <c r="V41" s="33">
        <v>5371.038785312606</v>
      </c>
    </row>
    <row r="42" spans="1:22" ht="15">
      <c r="A42" s="2">
        <v>1.5</v>
      </c>
      <c r="B42" s="6">
        <v>9.42477796076938</v>
      </c>
      <c r="C42" s="3">
        <f t="shared" si="0"/>
        <v>0.01</v>
      </c>
      <c r="D42" s="12">
        <f t="shared" si="1"/>
        <v>0.0942477796076938</v>
      </c>
      <c r="E42" s="1">
        <f t="shared" si="2"/>
        <v>0.8882643960980423</v>
      </c>
      <c r="F42" s="13">
        <f>$B$9*[1]!imabs([1]!imdiv([1]!complex(B42*B42/$B$6/$B$6,0,"j"),[1]!complex(1-B42*B42/$B$6/$B$6,2*B42*$B$8/$B$6,"j")))</f>
        <v>0.010120025819070589</v>
      </c>
      <c r="G42" s="49">
        <f t="shared" si="3"/>
        <v>81062.71620535888</v>
      </c>
      <c r="H42" s="20">
        <f t="shared" si="4"/>
        <v>8106271.620535888</v>
      </c>
      <c r="I42" s="12">
        <f t="shared" si="5"/>
        <v>860102.132302557</v>
      </c>
      <c r="J42" s="12">
        <f t="shared" si="6"/>
        <v>91259.67061322086</v>
      </c>
      <c r="K42" s="76">
        <v>0.4</v>
      </c>
      <c r="L42" s="8">
        <v>1406716.7948573646</v>
      </c>
      <c r="M42" s="8">
        <v>559714.8285798416</v>
      </c>
      <c r="N42" s="33">
        <v>222703.45422578725</v>
      </c>
      <c r="O42" s="20">
        <f t="shared" si="7"/>
        <v>9663.428807897433</v>
      </c>
      <c r="P42" s="12">
        <f t="shared" si="8"/>
        <v>1025.3216413289988</v>
      </c>
      <c r="Q42" s="1">
        <f t="shared" si="9"/>
        <v>108.79000498440368</v>
      </c>
      <c r="R42" s="76">
        <v>1.5</v>
      </c>
      <c r="S42" s="73">
        <v>9.42477796076938</v>
      </c>
      <c r="T42" s="8">
        <v>319559.754421186</v>
      </c>
      <c r="U42">
        <v>33906.343019575936</v>
      </c>
      <c r="V42" s="33">
        <v>3597.574729156594</v>
      </c>
    </row>
    <row r="43" spans="1:22" ht="15">
      <c r="A43" s="2">
        <v>2</v>
      </c>
      <c r="B43" s="6">
        <v>12.566370614359172</v>
      </c>
      <c r="C43" s="3">
        <f t="shared" si="0"/>
        <v>0.01</v>
      </c>
      <c r="D43" s="12">
        <f t="shared" si="1"/>
        <v>0.12566370614359174</v>
      </c>
      <c r="E43" s="1">
        <f t="shared" si="2"/>
        <v>1.5791367041742974</v>
      </c>
      <c r="F43" s="13">
        <f>$B$9*[1]!imabs([1]!imdiv([1]!complex(B43*B43/$B$6/$B$6,0,"j"),[1]!complex(1-B43*B43/$B$6/$B$6,2*B43*$B$8/$B$6,"j")))</f>
        <v>0.010247851470894617</v>
      </c>
      <c r="G43" s="49">
        <f t="shared" si="3"/>
        <v>82086.61621538157</v>
      </c>
      <c r="H43" s="20">
        <f t="shared" si="4"/>
        <v>8208661.621538157</v>
      </c>
      <c r="I43" s="12">
        <f t="shared" si="5"/>
        <v>653224.5366182653</v>
      </c>
      <c r="J43" s="12">
        <f t="shared" si="6"/>
        <v>51981.95697585486</v>
      </c>
      <c r="K43" s="76">
        <v>0.5</v>
      </c>
      <c r="L43" s="8">
        <v>1762463.9183676967</v>
      </c>
      <c r="M43" s="8">
        <v>561009.6892586593</v>
      </c>
      <c r="N43" s="33">
        <v>178574.9303359276</v>
      </c>
      <c r="O43" s="20">
        <f t="shared" si="7"/>
        <v>9785.487200663276</v>
      </c>
      <c r="P43" s="12">
        <f t="shared" si="8"/>
        <v>778.7043292740169</v>
      </c>
      <c r="Q43" s="1">
        <f t="shared" si="9"/>
        <v>61.96732160550935</v>
      </c>
      <c r="R43" s="76">
        <v>2</v>
      </c>
      <c r="S43" s="73">
        <v>12.566370614359172</v>
      </c>
      <c r="T43" s="8">
        <v>427071.6596559675</v>
      </c>
      <c r="U43">
        <v>33985.2828443534</v>
      </c>
      <c r="V43" s="33">
        <v>2704.462878527516</v>
      </c>
    </row>
    <row r="44" spans="1:22" ht="15">
      <c r="A44" s="2">
        <v>3</v>
      </c>
      <c r="B44" s="6">
        <v>18.84955592153876</v>
      </c>
      <c r="C44" s="3">
        <f t="shared" si="0"/>
        <v>0.01</v>
      </c>
      <c r="D44" s="12">
        <f t="shared" si="1"/>
        <v>0.1884955592153876</v>
      </c>
      <c r="E44" s="1">
        <f t="shared" si="2"/>
        <v>3.5530575843921692</v>
      </c>
      <c r="F44" s="13">
        <f>$B$9*[1]!imabs([1]!imdiv([1]!complex(B44*B44/$B$6/$B$6,0,"j"),[1]!complex(1-B44*B44/$B$6/$B$6,2*B44*$B$8/$B$6,"j")))</f>
        <v>0.010164985266152253</v>
      </c>
      <c r="G44" s="49">
        <f t="shared" si="3"/>
        <v>81422.847193628</v>
      </c>
      <c r="H44" s="20">
        <f t="shared" si="4"/>
        <v>8142284.719362799</v>
      </c>
      <c r="I44" s="12">
        <f t="shared" si="5"/>
        <v>431961.6203827318</v>
      </c>
      <c r="J44" s="12">
        <f t="shared" si="6"/>
        <v>22916.275703298856</v>
      </c>
      <c r="K44" s="76">
        <v>0.6</v>
      </c>
      <c r="L44" s="8">
        <v>2119660.7548564365</v>
      </c>
      <c r="M44" s="8">
        <v>562257.478022167</v>
      </c>
      <c r="N44" s="33">
        <v>149143.4281960176</v>
      </c>
      <c r="O44" s="20">
        <f t="shared" si="7"/>
        <v>9706.359767154216</v>
      </c>
      <c r="P44" s="12">
        <f t="shared" si="8"/>
        <v>514.9383787902972</v>
      </c>
      <c r="Q44" s="1">
        <f t="shared" si="9"/>
        <v>27.318329457400864</v>
      </c>
      <c r="R44" s="76">
        <v>3</v>
      </c>
      <c r="S44" s="73">
        <v>18.84955592153876</v>
      </c>
      <c r="T44" s="8">
        <v>641868.9391679793</v>
      </c>
      <c r="U44">
        <v>34052.204828578324</v>
      </c>
      <c r="V44" s="33">
        <v>1806.5255738819824</v>
      </c>
    </row>
    <row r="45" spans="1:22" ht="15">
      <c r="A45" s="2">
        <v>4</v>
      </c>
      <c r="B45" s="6">
        <v>25.132741228718345</v>
      </c>
      <c r="C45" s="3">
        <f t="shared" si="0"/>
        <v>0.01</v>
      </c>
      <c r="D45" s="12">
        <f t="shared" si="1"/>
        <v>0.25132741228718347</v>
      </c>
      <c r="E45" s="1">
        <f t="shared" si="2"/>
        <v>6.31654681669719</v>
      </c>
      <c r="F45" s="13">
        <f>$B$9*[1]!imabs([1]!imdiv([1]!complex(B45*B45/$B$6/$B$6,0,"j"),[1]!complex(1-B45*B45/$B$6/$B$6,2*B45*$B$8/$B$6,"j")))</f>
        <v>0.010102912521869921</v>
      </c>
      <c r="G45" s="49">
        <f t="shared" si="3"/>
        <v>80925.6364805521</v>
      </c>
      <c r="H45" s="20">
        <f t="shared" si="4"/>
        <v>8092563.64805521</v>
      </c>
      <c r="I45" s="12">
        <f t="shared" si="5"/>
        <v>321992.87671844196</v>
      </c>
      <c r="J45" s="12">
        <f t="shared" si="6"/>
        <v>12811.689492529826</v>
      </c>
      <c r="K45" s="76">
        <v>0.7</v>
      </c>
      <c r="L45" s="8">
        <v>2478025.772042972</v>
      </c>
      <c r="M45" s="8">
        <v>563414.3581853564</v>
      </c>
      <c r="N45" s="33">
        <v>128100.25730592439</v>
      </c>
      <c r="O45" s="20">
        <f t="shared" si="7"/>
        <v>9647.0876312914</v>
      </c>
      <c r="P45" s="12">
        <f t="shared" si="8"/>
        <v>383.8454207401776</v>
      </c>
      <c r="Q45" s="1">
        <f t="shared" si="9"/>
        <v>15.272724023496895</v>
      </c>
      <c r="R45" s="76">
        <v>4</v>
      </c>
      <c r="S45" s="73">
        <v>25.132741228718345</v>
      </c>
      <c r="T45" s="8">
        <v>856445.4372959018</v>
      </c>
      <c r="U45">
        <v>34076.88120853567</v>
      </c>
      <c r="V45" s="33">
        <v>1355.876022373443</v>
      </c>
    </row>
    <row r="46" spans="1:22" ht="15">
      <c r="A46" s="2">
        <v>5</v>
      </c>
      <c r="B46" s="6">
        <v>31.41592653589793</v>
      </c>
      <c r="C46" s="3">
        <f t="shared" si="0"/>
        <v>0.01</v>
      </c>
      <c r="D46" s="12">
        <f t="shared" si="1"/>
        <v>0.3141592653589793</v>
      </c>
      <c r="E46" s="1">
        <f t="shared" si="2"/>
        <v>9.869604401089358</v>
      </c>
      <c r="F46" s="13">
        <f>$B$9*[1]!imabs([1]!imdiv([1]!complex(B46*B46/$B$6/$B$6,0,"j"),[1]!complex(1-B46*B46/$B$6/$B$6,2*B46*$B$8/$B$6,"j")))</f>
        <v>0.010068759616481213</v>
      </c>
      <c r="G46" s="49">
        <f t="shared" si="3"/>
        <v>80652.06728946406</v>
      </c>
      <c r="H46" s="20">
        <f t="shared" si="4"/>
        <v>8065206.728946405</v>
      </c>
      <c r="I46" s="12">
        <f t="shared" si="5"/>
        <v>256723.50359396733</v>
      </c>
      <c r="J46" s="12">
        <f t="shared" si="6"/>
        <v>8171.762920969972</v>
      </c>
      <c r="K46" s="76">
        <v>0.8</v>
      </c>
      <c r="L46" s="8">
        <v>2837270.4354535635</v>
      </c>
      <c r="M46" s="8">
        <v>564457.0183636607</v>
      </c>
      <c r="N46" s="33">
        <v>112295.15579436178</v>
      </c>
      <c r="O46" s="20">
        <f t="shared" si="7"/>
        <v>9614.475642378813</v>
      </c>
      <c r="P46" s="12">
        <f t="shared" si="8"/>
        <v>306.0382647442428</v>
      </c>
      <c r="Q46" s="1">
        <f t="shared" si="9"/>
        <v>9.741500521862474</v>
      </c>
      <c r="R46" s="76">
        <v>5</v>
      </c>
      <c r="S46" s="73">
        <v>31.41592653589793</v>
      </c>
      <c r="T46" s="8">
        <v>1070873.501699425</v>
      </c>
      <c r="U46">
        <v>34086.962244318136</v>
      </c>
      <c r="V46" s="33">
        <v>1085.0217072340076</v>
      </c>
    </row>
    <row r="47" spans="1:22" ht="15">
      <c r="A47" s="27">
        <f>A37*10</f>
        <v>6</v>
      </c>
      <c r="B47" s="21">
        <f>A47*2*PI()</f>
        <v>37.69911184307752</v>
      </c>
      <c r="C47" s="22">
        <f t="shared" si="0"/>
        <v>0.01</v>
      </c>
      <c r="D47" s="23">
        <f t="shared" si="1"/>
        <v>0.3769911184307752</v>
      </c>
      <c r="E47" s="24">
        <f t="shared" si="2"/>
        <v>14.212230337568677</v>
      </c>
      <c r="F47" s="25">
        <f>$B$9*[1]!imabs([1]!imdiv([1]!complex(B47*B47/$B$6/$B$6,0,"j"),[1]!complex(1-B47*B47/$B$6/$B$6,2*B47*$B$8/$B$6,"j")))</f>
        <v>0.010048822513384778</v>
      </c>
      <c r="G47" s="51">
        <f t="shared" si="3"/>
        <v>80492.36851406985</v>
      </c>
      <c r="H47" s="26">
        <f t="shared" si="4"/>
        <v>8049236.851406985</v>
      </c>
      <c r="I47" s="23">
        <f t="shared" si="5"/>
        <v>213512.63883647756</v>
      </c>
      <c r="J47" s="23">
        <f t="shared" si="6"/>
        <v>5663.598647236665</v>
      </c>
      <c r="K47" s="76">
        <v>0.9</v>
      </c>
      <c r="L47" s="8">
        <v>3197143.0128260995</v>
      </c>
      <c r="M47" s="8">
        <v>565379.0158477651</v>
      </c>
      <c r="N47" s="33">
        <v>99980.96121400317</v>
      </c>
      <c r="O47" s="20">
        <f t="shared" si="7"/>
        <v>9595.43806482194</v>
      </c>
      <c r="P47" s="12">
        <f t="shared" si="8"/>
        <v>254.52689985809033</v>
      </c>
      <c r="Q47" s="1">
        <f t="shared" si="9"/>
        <v>6.751535710378485</v>
      </c>
      <c r="R47" s="76">
        <v>6</v>
      </c>
      <c r="S47" s="73">
        <v>37.69911184307752</v>
      </c>
      <c r="T47" s="8">
        <v>1285175.6668592906</v>
      </c>
      <c r="U47">
        <v>34090.34335367983</v>
      </c>
      <c r="V47" s="33">
        <v>904.2744427396811</v>
      </c>
    </row>
    <row r="48" spans="1:22" ht="15">
      <c r="A48" s="27">
        <f>A38*10</f>
        <v>7</v>
      </c>
      <c r="B48" s="21">
        <f>A48*2*PI()</f>
        <v>43.982297150257104</v>
      </c>
      <c r="C48" s="22">
        <f t="shared" si="0"/>
        <v>0.01</v>
      </c>
      <c r="D48" s="23">
        <f t="shared" si="1"/>
        <v>0.43982297150257105</v>
      </c>
      <c r="E48" s="24">
        <f t="shared" si="2"/>
        <v>19.34442462613514</v>
      </c>
      <c r="F48" s="25">
        <f>$B$9*[1]!imabs([1]!imdiv([1]!complex(B48*B48/$B$6/$B$6,0,"j"),[1]!complex(1-B48*B48/$B$6/$B$6,2*B48*$B$8/$B$6,"j")))</f>
        <v>0.010036339805675244</v>
      </c>
      <c r="G48" s="51">
        <f t="shared" si="3"/>
        <v>80392.38041022276</v>
      </c>
      <c r="H48" s="26">
        <f t="shared" si="4"/>
        <v>8039238.041022276</v>
      </c>
      <c r="I48" s="23">
        <f t="shared" si="5"/>
        <v>182783.4961315858</v>
      </c>
      <c r="J48" s="23">
        <f t="shared" si="6"/>
        <v>4155.842417851459</v>
      </c>
      <c r="K48" s="76">
        <v>1</v>
      </c>
      <c r="L48" s="8">
        <v>3557442.761966065</v>
      </c>
      <c r="M48" s="8">
        <v>566184.6003333838</v>
      </c>
      <c r="N48" s="33">
        <v>90111.07784556726</v>
      </c>
      <c r="O48" s="20">
        <f t="shared" si="7"/>
        <v>9583.518553998798</v>
      </c>
      <c r="P48" s="12">
        <f t="shared" si="8"/>
        <v>217.89490715454315</v>
      </c>
      <c r="Q48" s="1">
        <f t="shared" si="9"/>
        <v>4.954150221170734</v>
      </c>
      <c r="R48" s="76">
        <v>7</v>
      </c>
      <c r="S48" s="73">
        <v>43.982297150257104</v>
      </c>
      <c r="T48" s="8">
        <v>1499347.5704261654</v>
      </c>
      <c r="U48">
        <v>34089.7967494497</v>
      </c>
      <c r="V48" s="33">
        <v>775.0799516675636</v>
      </c>
    </row>
    <row r="49" spans="1:22" ht="15">
      <c r="A49" s="27">
        <f>A39*10</f>
        <v>8</v>
      </c>
      <c r="B49" s="21">
        <f>A49*2*PI()</f>
        <v>50.26548245743669</v>
      </c>
      <c r="C49" s="22">
        <f t="shared" si="0"/>
        <v>0.01</v>
      </c>
      <c r="D49" s="23">
        <f t="shared" si="1"/>
        <v>0.5026548245743669</v>
      </c>
      <c r="E49" s="24">
        <f t="shared" si="2"/>
        <v>25.26618726678876</v>
      </c>
      <c r="F49" s="25">
        <f>$B$9*[1]!imabs([1]!imdiv([1]!complex(B49*B49/$B$6/$B$6,0,"j"),[1]!complex(1-B49*B49/$B$6/$B$6,2*B49*$B$8/$B$6,"j")))</f>
        <v>0.010028054739643768</v>
      </c>
      <c r="G49" s="51">
        <f t="shared" si="3"/>
        <v>80326.01595933504</v>
      </c>
      <c r="H49" s="26">
        <f t="shared" si="4"/>
        <v>8032601.5959335035</v>
      </c>
      <c r="I49" s="23">
        <f t="shared" si="5"/>
        <v>159803.53123508306</v>
      </c>
      <c r="J49" s="23">
        <f t="shared" si="6"/>
        <v>3179.190239950445</v>
      </c>
      <c r="K49" s="76">
        <v>1.5</v>
      </c>
      <c r="L49" s="8">
        <v>5361323.0248311935</v>
      </c>
      <c r="M49" s="8">
        <v>568854.0406095177</v>
      </c>
      <c r="N49" s="33">
        <v>60357.28830720169</v>
      </c>
      <c r="O49" s="20">
        <f t="shared" si="7"/>
        <v>9575.607294957046</v>
      </c>
      <c r="P49" s="12">
        <f t="shared" si="8"/>
        <v>190.50065426240332</v>
      </c>
      <c r="Q49" s="1">
        <f t="shared" si="9"/>
        <v>3.789890098512703</v>
      </c>
      <c r="R49" s="76">
        <v>8</v>
      </c>
      <c r="S49" s="73">
        <v>50.26548245743669</v>
      </c>
      <c r="T49" s="8">
        <v>1713368.742597684</v>
      </c>
      <c r="U49">
        <v>34086.388090445835</v>
      </c>
      <c r="V49" s="33">
        <v>678.1271445928958</v>
      </c>
    </row>
    <row r="50" spans="1:22" ht="15">
      <c r="A50" s="27">
        <v>9</v>
      </c>
      <c r="B50" s="21">
        <f>A50*2*PI()</f>
        <v>56.548667764616276</v>
      </c>
      <c r="C50" s="22">
        <f t="shared" si="0"/>
        <v>0.01</v>
      </c>
      <c r="D50" s="23">
        <f t="shared" si="1"/>
        <v>0.5654866776461628</v>
      </c>
      <c r="E50" s="24">
        <f t="shared" si="2"/>
        <v>31.97751825952952</v>
      </c>
      <c r="F50" s="25">
        <f>$B$9*[1]!imabs([1]!imdiv([1]!complex(B50*B50/$B$6/$B$6,0,"j"),[1]!complex(1-B50*B50/$B$6/$B$6,2*B50*$B$8/$B$6,"j")))</f>
        <v>0.010022291851987138</v>
      </c>
      <c r="G50" s="51">
        <f t="shared" si="3"/>
        <v>80279.85448356564</v>
      </c>
      <c r="H50" s="26">
        <f t="shared" si="4"/>
        <v>8027985.448356563</v>
      </c>
      <c r="I50" s="23">
        <f t="shared" si="5"/>
        <v>141965.95190841696</v>
      </c>
      <c r="J50" s="23">
        <f t="shared" si="6"/>
        <v>2510.5092218856503</v>
      </c>
      <c r="K50" s="76">
        <v>2</v>
      </c>
      <c r="L50" s="8">
        <v>7165073.481526637</v>
      </c>
      <c r="M50" s="8">
        <v>570178.4311008113</v>
      </c>
      <c r="N50" s="33">
        <v>45373.35787703781</v>
      </c>
      <c r="O50" s="20">
        <f t="shared" si="7"/>
        <v>9570.10441822596</v>
      </c>
      <c r="P50" s="12">
        <f t="shared" si="8"/>
        <v>169.23660267402764</v>
      </c>
      <c r="Q50" s="1">
        <f t="shared" si="9"/>
        <v>2.99276020751673</v>
      </c>
      <c r="R50" s="76">
        <v>9</v>
      </c>
      <c r="S50" s="73">
        <v>56.548667764616276</v>
      </c>
      <c r="T50" s="8">
        <v>1927206.67900764</v>
      </c>
      <c r="U50">
        <v>34080.496591531286</v>
      </c>
      <c r="V50" s="33">
        <v>602.6754995076328</v>
      </c>
    </row>
    <row r="51" spans="1:22" ht="15">
      <c r="A51" s="27">
        <f>A41*10</f>
        <v>10</v>
      </c>
      <c r="B51" s="21">
        <f>A51*2*PI()</f>
        <v>62.83185307179586</v>
      </c>
      <c r="C51" s="22">
        <f t="shared" si="0"/>
        <v>0.01</v>
      </c>
      <c r="D51" s="23">
        <f t="shared" si="1"/>
        <v>0.6283185307179586</v>
      </c>
      <c r="E51" s="24">
        <f t="shared" si="2"/>
        <v>39.47841760435743</v>
      </c>
      <c r="F51" s="25">
        <f>$B$9*[1]!imabs([1]!imdiv([1]!complex(B51*B51/$B$6/$B$6,0,"j"),[1]!complex(1-B51*B51/$B$6/$B$6,2*B51*$B$8/$B$6,"j")))</f>
        <v>0.010018128674063502</v>
      </c>
      <c r="G51" s="51">
        <f t="shared" si="3"/>
        <v>80246.50688973835</v>
      </c>
      <c r="H51" s="26">
        <f t="shared" si="4"/>
        <v>8024650.688973835</v>
      </c>
      <c r="I51" s="23">
        <f t="shared" si="5"/>
        <v>127716.28237359694</v>
      </c>
      <c r="J51" s="23">
        <f t="shared" si="6"/>
        <v>2032.6677653078257</v>
      </c>
      <c r="K51" s="76">
        <v>3</v>
      </c>
      <c r="L51" s="8">
        <v>10768773.836112022</v>
      </c>
      <c r="M51" s="8">
        <v>571301.1956853014</v>
      </c>
      <c r="N51" s="33">
        <v>30308.469762541903</v>
      </c>
      <c r="O51" s="20">
        <f t="shared" si="7"/>
        <v>9566.12907525758</v>
      </c>
      <c r="P51" s="12">
        <f t="shared" si="8"/>
        <v>152.24967285823456</v>
      </c>
      <c r="Q51" s="1">
        <f t="shared" si="9"/>
        <v>2.4231288019512003</v>
      </c>
      <c r="R51" s="76">
        <v>10</v>
      </c>
      <c r="S51" s="73">
        <v>62.83185307179586</v>
      </c>
      <c r="T51" s="8">
        <v>2140818.2098518508</v>
      </c>
      <c r="U51">
        <v>34072.180035906465</v>
      </c>
      <c r="V51" s="33">
        <v>542.2755874631505</v>
      </c>
    </row>
    <row r="52" spans="6:22" ht="15">
      <c r="F52" s="8"/>
      <c r="G52" s="8"/>
      <c r="K52" s="76">
        <v>4</v>
      </c>
      <c r="L52" s="8">
        <v>14368770.09372781</v>
      </c>
      <c r="M52" s="8">
        <v>571715.1966419439</v>
      </c>
      <c r="N52" s="33">
        <v>22747.8248965801</v>
      </c>
      <c r="R52" s="73">
        <v>15</v>
      </c>
      <c r="S52" s="73">
        <v>94.24777960769379</v>
      </c>
      <c r="T52" s="8">
        <v>3203223.8618917046</v>
      </c>
      <c r="U52" s="8">
        <v>33987.260763331695</v>
      </c>
      <c r="V52" s="8">
        <v>360.6160368424976</v>
      </c>
    </row>
    <row r="53" spans="6:22" ht="15">
      <c r="F53" s="8"/>
      <c r="G53" s="8"/>
      <c r="K53" s="76">
        <v>5</v>
      </c>
      <c r="L53" s="8">
        <v>17966276.046687648</v>
      </c>
      <c r="M53" s="8">
        <v>571884.3283567701</v>
      </c>
      <c r="N53" s="33">
        <v>18203.643546953735</v>
      </c>
      <c r="R53" s="73">
        <v>20</v>
      </c>
      <c r="S53" s="73">
        <v>125.66370614359172</v>
      </c>
      <c r="T53" s="8">
        <v>4247112.705333176</v>
      </c>
      <c r="U53" s="8">
        <v>33797.44904610836</v>
      </c>
      <c r="V53" s="8">
        <v>268.9515539792304</v>
      </c>
    </row>
    <row r="54" spans="6:22" ht="15">
      <c r="F54" s="8"/>
      <c r="G54" s="8"/>
      <c r="K54" s="76">
        <v>6</v>
      </c>
      <c r="L54" s="8">
        <v>21561669.76084239</v>
      </c>
      <c r="M54" s="8">
        <v>571941.0539588509</v>
      </c>
      <c r="N54" s="33">
        <v>15171.207649123284</v>
      </c>
      <c r="R54" s="73">
        <v>20.847</v>
      </c>
      <c r="S54" s="73">
        <v>130.98556409877284</v>
      </c>
      <c r="T54" s="8">
        <v>4420897.574741043</v>
      </c>
      <c r="U54" s="8">
        <v>33751.029017269095</v>
      </c>
      <c r="V54" s="8">
        <v>257.6698375083403</v>
      </c>
    </row>
    <row r="55" spans="6:22" ht="15">
      <c r="F55" s="8"/>
      <c r="G55" s="8"/>
      <c r="K55" s="76">
        <v>7</v>
      </c>
      <c r="L55" s="8">
        <v>25154878.04811497</v>
      </c>
      <c r="M55" s="8">
        <v>571931.8834616154</v>
      </c>
      <c r="N55" s="33">
        <v>13003.683766396267</v>
      </c>
      <c r="R55" s="73">
        <v>30</v>
      </c>
      <c r="S55" s="73">
        <v>188.49555921538757</v>
      </c>
      <c r="T55" s="8">
        <v>6198188.496317155</v>
      </c>
      <c r="U55" s="8">
        <v>32882.41124680658</v>
      </c>
      <c r="V55" s="8">
        <v>174.44660969032668</v>
      </c>
    </row>
    <row r="56" spans="6:22" ht="15">
      <c r="F56" s="8"/>
      <c r="G56" s="8"/>
      <c r="K56" s="76">
        <v>8</v>
      </c>
      <c r="L56" s="8">
        <v>28745557.482209727</v>
      </c>
      <c r="M56" s="8">
        <v>571874.6956532373</v>
      </c>
      <c r="N56" s="33">
        <v>11377.085580298237</v>
      </c>
      <c r="R56" s="73">
        <v>40</v>
      </c>
      <c r="S56" s="73">
        <v>251.32741228718345</v>
      </c>
      <c r="T56" s="8">
        <v>7784707.394968842</v>
      </c>
      <c r="U56" s="8">
        <v>30974.366560833074</v>
      </c>
      <c r="V56" s="8">
        <v>123.24308868242234</v>
      </c>
    </row>
    <row r="57" spans="6:22" ht="15">
      <c r="F57" s="8"/>
      <c r="G57" s="8"/>
      <c r="K57" s="76">
        <v>9</v>
      </c>
      <c r="L57" s="8">
        <v>32333162.73035382</v>
      </c>
      <c r="M57" s="8">
        <v>571775.8527033841</v>
      </c>
      <c r="N57" s="33">
        <v>10111.21703314744</v>
      </c>
      <c r="R57" s="73">
        <v>50</v>
      </c>
      <c r="S57" s="73">
        <v>314.1592653589793</v>
      </c>
      <c r="T57" s="8">
        <v>8832906.70309483</v>
      </c>
      <c r="U57" s="8">
        <v>28116.01527334157</v>
      </c>
      <c r="V57" s="8">
        <v>89.49605621599076</v>
      </c>
    </row>
    <row r="58" spans="6:22" ht="15">
      <c r="F58" s="8"/>
      <c r="G58" s="8"/>
      <c r="K58" s="76">
        <v>10</v>
      </c>
      <c r="L58" s="8">
        <v>35916969.5234178</v>
      </c>
      <c r="M58" s="8">
        <v>571636.3240532904</v>
      </c>
      <c r="N58" s="33">
        <v>9097.874662396162</v>
      </c>
      <c r="R58" s="73">
        <v>60</v>
      </c>
      <c r="S58" s="73">
        <v>376.99111843077515</v>
      </c>
      <c r="T58" s="8">
        <v>9338489.946505435</v>
      </c>
      <c r="U58" s="8">
        <v>24771.11393333849</v>
      </c>
      <c r="V58" s="8">
        <v>65.70742047305572</v>
      </c>
    </row>
    <row r="59" spans="6:22" ht="15">
      <c r="F59" s="8"/>
      <c r="G59" s="8"/>
      <c r="K59" s="76">
        <v>15</v>
      </c>
      <c r="L59" s="8">
        <v>53741178.627311245</v>
      </c>
      <c r="M59" s="8">
        <v>570211.6150747408</v>
      </c>
      <c r="N59" s="33">
        <v>6050.133143170534</v>
      </c>
      <c r="R59" s="73">
        <v>70</v>
      </c>
      <c r="S59" s="73">
        <v>439.822971502571</v>
      </c>
      <c r="T59" s="8">
        <v>9442236.180345466</v>
      </c>
      <c r="U59" s="8">
        <v>21468.26517061597</v>
      </c>
      <c r="V59" s="8">
        <v>48.81115030730149</v>
      </c>
    </row>
    <row r="60" spans="6:22" ht="15">
      <c r="F60" s="8"/>
      <c r="G60" s="8"/>
      <c r="K60" s="76">
        <v>20</v>
      </c>
      <c r="L60" s="8">
        <v>71254727.23371893</v>
      </c>
      <c r="M60" s="8">
        <v>567027.1028955539</v>
      </c>
      <c r="N60" s="33">
        <v>4512.258314645202</v>
      </c>
      <c r="R60" s="73">
        <v>80</v>
      </c>
      <c r="S60" s="73">
        <v>502.6548245743669</v>
      </c>
      <c r="T60" s="8">
        <v>9311761.285812646</v>
      </c>
      <c r="U60" s="8">
        <v>18525.160469110324</v>
      </c>
      <c r="V60" s="8">
        <v>36.85463575286853</v>
      </c>
    </row>
    <row r="61" spans="6:22" ht="15">
      <c r="F61" s="8"/>
      <c r="G61" s="8"/>
      <c r="K61" s="76">
        <v>20.847</v>
      </c>
      <c r="L61" s="8">
        <v>74170353.52530643</v>
      </c>
      <c r="M61" s="8">
        <v>566248.3040449914</v>
      </c>
      <c r="N61" s="33">
        <v>4322.9825205623165</v>
      </c>
      <c r="R61" s="73">
        <v>90</v>
      </c>
      <c r="S61" s="73">
        <v>565.4866776461628</v>
      </c>
      <c r="T61" s="8">
        <v>9070349.979255887</v>
      </c>
      <c r="U61" s="8">
        <v>16039.900386356052</v>
      </c>
      <c r="V61" s="8">
        <v>28.36477147989075</v>
      </c>
    </row>
    <row r="62" spans="6:22" ht="15">
      <c r="F62" s="8"/>
      <c r="G62" s="8"/>
      <c r="K62" s="76">
        <v>30</v>
      </c>
      <c r="L62" s="8">
        <v>103988347.21142785</v>
      </c>
      <c r="M62" s="8">
        <v>551675.3160885032</v>
      </c>
      <c r="N62" s="33">
        <v>2926.7284512422966</v>
      </c>
      <c r="R62" s="73">
        <v>100</v>
      </c>
      <c r="S62" s="73">
        <v>628.3185307179587</v>
      </c>
      <c r="T62" s="8">
        <v>8789671.553988509</v>
      </c>
      <c r="U62" s="8">
        <v>13989.196759714923</v>
      </c>
      <c r="V62" s="8">
        <v>22.26449814193755</v>
      </c>
    </row>
    <row r="63" spans="6:22" ht="15">
      <c r="F63" s="8"/>
      <c r="G63" s="8"/>
      <c r="K63" s="76">
        <v>40</v>
      </c>
      <c r="L63" s="8">
        <v>130605717.46218972</v>
      </c>
      <c r="M63" s="8">
        <v>519663.6382542736</v>
      </c>
      <c r="N63" s="33">
        <v>2067.6759193321573</v>
      </c>
      <c r="R63" s="73">
        <v>150</v>
      </c>
      <c r="S63" s="73">
        <v>942.4777960769379</v>
      </c>
      <c r="T63" s="8">
        <v>7534557.138165307</v>
      </c>
      <c r="U63" s="8">
        <v>7994.413416982222</v>
      </c>
      <c r="V63" s="8">
        <v>8.482336082885935</v>
      </c>
    </row>
    <row r="64" spans="6:22" ht="15">
      <c r="F64" s="8"/>
      <c r="G64" s="8"/>
      <c r="K64" s="76">
        <v>50</v>
      </c>
      <c r="L64" s="8">
        <v>148191583.66566995</v>
      </c>
      <c r="M64" s="8">
        <v>471708.4613001506</v>
      </c>
      <c r="N64" s="33">
        <v>1501.4946662838208</v>
      </c>
      <c r="R64" s="73">
        <v>200</v>
      </c>
      <c r="S64" s="73">
        <v>1256.6370614359173</v>
      </c>
      <c r="T64" s="8">
        <v>6668513.404937474</v>
      </c>
      <c r="U64" s="8">
        <v>5306.634357351824</v>
      </c>
      <c r="V64" s="8">
        <v>4.222885445769131</v>
      </c>
    </row>
    <row r="65" spans="6:22" ht="15">
      <c r="F65" s="8"/>
      <c r="G65" s="8"/>
      <c r="K65" s="76">
        <v>60</v>
      </c>
      <c r="L65" s="8">
        <v>156673862.94635022</v>
      </c>
      <c r="M65" s="8">
        <v>415590.32902022946</v>
      </c>
      <c r="N65" s="33">
        <v>1102.3875860792787</v>
      </c>
      <c r="R65" s="73">
        <v>300</v>
      </c>
      <c r="S65" s="73">
        <v>1884.9555921538758</v>
      </c>
      <c r="T65" s="8">
        <v>5475710.031340625</v>
      </c>
      <c r="U65" s="8">
        <v>2904.9543947524594</v>
      </c>
      <c r="V65" s="8">
        <v>1.5411261712712632</v>
      </c>
    </row>
    <row r="66" spans="6:22" ht="15">
      <c r="F66" s="8"/>
      <c r="G66" s="8"/>
      <c r="K66" s="76">
        <v>70</v>
      </c>
      <c r="L66" s="8">
        <v>158414435.92067084</v>
      </c>
      <c r="M66" s="8">
        <v>360177.72191270103</v>
      </c>
      <c r="N66" s="33">
        <v>818.9152119140632</v>
      </c>
      <c r="R66" s="73">
        <v>400</v>
      </c>
      <c r="S66" s="73">
        <v>2513.2741228718346</v>
      </c>
      <c r="T66" s="8">
        <v>4615876.452867126</v>
      </c>
      <c r="U66" s="8">
        <v>1836.598885438218</v>
      </c>
      <c r="V66" s="8">
        <v>0.730759477736395</v>
      </c>
    </row>
    <row r="67" spans="6:22" ht="15">
      <c r="F67" s="8"/>
      <c r="G67" s="8"/>
      <c r="K67" s="76">
        <v>80</v>
      </c>
      <c r="L67" s="8">
        <v>156225430.4325167</v>
      </c>
      <c r="M67" s="8">
        <v>310800.61862492526</v>
      </c>
      <c r="N67" s="33">
        <v>618.3181846271988</v>
      </c>
      <c r="R67" s="73">
        <v>500</v>
      </c>
      <c r="S67" s="73">
        <v>3141.592653589793</v>
      </c>
      <c r="T67" s="8">
        <v>3958081.33981919</v>
      </c>
      <c r="U67" s="8">
        <v>1259.8964207840322</v>
      </c>
      <c r="V67" s="8">
        <v>0.4010374863031306</v>
      </c>
    </row>
    <row r="68" spans="6:22" ht="15">
      <c r="F68" s="8"/>
      <c r="G68" s="8"/>
      <c r="K68" s="76">
        <v>90</v>
      </c>
      <c r="L68" s="8">
        <v>152175220.79757172</v>
      </c>
      <c r="M68" s="8">
        <v>269104.8734003789</v>
      </c>
      <c r="N68" s="33">
        <v>475.8818979087673</v>
      </c>
      <c r="R68" s="73">
        <v>600</v>
      </c>
      <c r="S68" s="73">
        <v>3769.9111843077517</v>
      </c>
      <c r="T68" s="8">
        <v>3445353.959495884</v>
      </c>
      <c r="U68" s="8">
        <v>913.9085222583395</v>
      </c>
      <c r="V68" s="8">
        <v>0.24242176475204033</v>
      </c>
    </row>
    <row r="69" spans="6:22" ht="15">
      <c r="F69" s="8"/>
      <c r="G69" s="8"/>
      <c r="K69" s="76">
        <v>100</v>
      </c>
      <c r="L69" s="8">
        <v>147466218.2303206</v>
      </c>
      <c r="M69" s="8">
        <v>234699.77570423737</v>
      </c>
      <c r="N69" s="33">
        <v>373.5362944588843</v>
      </c>
      <c r="R69" s="73">
        <v>700</v>
      </c>
      <c r="S69" s="73">
        <v>4398.22971502571</v>
      </c>
      <c r="T69" s="8">
        <v>3039399.102306183</v>
      </c>
      <c r="U69" s="8">
        <v>691.0505588015692</v>
      </c>
      <c r="V69" s="8">
        <v>0.15712016051383748</v>
      </c>
    </row>
    <row r="70" spans="6:22" ht="15">
      <c r="F70" s="8"/>
      <c r="G70" s="8"/>
      <c r="K70" s="76">
        <v>150</v>
      </c>
      <c r="L70" s="8">
        <v>126408892.57134116</v>
      </c>
      <c r="M70" s="8">
        <v>134124.0006900088</v>
      </c>
      <c r="N70" s="33">
        <v>142.30998464717118</v>
      </c>
      <c r="R70" s="73">
        <v>800</v>
      </c>
      <c r="S70" s="73">
        <v>5026.548245743669</v>
      </c>
      <c r="T70" s="8">
        <v>2712770.918639357</v>
      </c>
      <c r="U70" s="8">
        <v>539.6886264717444</v>
      </c>
      <c r="V70" s="8">
        <v>0.10736764079181706</v>
      </c>
    </row>
    <row r="71" spans="6:22" ht="15">
      <c r="F71" s="8"/>
      <c r="G71" s="8"/>
      <c r="K71" s="76">
        <v>200</v>
      </c>
      <c r="L71" s="8">
        <v>111879089.7935312</v>
      </c>
      <c r="M71" s="8">
        <v>89030.55084631275</v>
      </c>
      <c r="N71" s="33">
        <v>70.84826126692481</v>
      </c>
      <c r="R71" s="73">
        <v>900</v>
      </c>
      <c r="S71" s="73">
        <v>5654.8667764616275</v>
      </c>
      <c r="T71" s="8">
        <v>2445799.238455208</v>
      </c>
      <c r="U71" s="8">
        <v>432.51226512282176</v>
      </c>
      <c r="V71" s="8">
        <v>0.07648496104685494</v>
      </c>
    </row>
    <row r="72" spans="11:22" ht="15">
      <c r="K72" s="76">
        <v>300</v>
      </c>
      <c r="L72" s="8">
        <v>91867169.94916837</v>
      </c>
      <c r="M72" s="8">
        <v>48737.04735091128</v>
      </c>
      <c r="N72" s="33">
        <v>25.855806658670954</v>
      </c>
      <c r="R72" s="73">
        <v>1000</v>
      </c>
      <c r="S72" s="73">
        <v>6283.185307179586</v>
      </c>
      <c r="T72" s="8">
        <v>2224355.929289605</v>
      </c>
      <c r="U72" s="8">
        <v>354.01724134220706</v>
      </c>
      <c r="V72" s="8">
        <v>0.05634359389936875</v>
      </c>
    </row>
    <row r="73" spans="11:22" ht="15">
      <c r="K73" s="76">
        <v>400</v>
      </c>
      <c r="L73" s="8">
        <v>77441556.27906567</v>
      </c>
      <c r="M73" s="8">
        <v>30813.01620635624</v>
      </c>
      <c r="N73" s="33">
        <v>12.260109602030699</v>
      </c>
      <c r="R73" s="73"/>
      <c r="S73" s="73"/>
      <c r="T73" s="8"/>
      <c r="U73" s="8"/>
      <c r="V73" s="8"/>
    </row>
    <row r="74" spans="11:22" ht="15">
      <c r="K74" s="76">
        <v>500</v>
      </c>
      <c r="L74" s="8">
        <v>66405585.58371595</v>
      </c>
      <c r="M74" s="8">
        <v>21137.554389120596</v>
      </c>
      <c r="N74" s="33">
        <v>6.728292531804663</v>
      </c>
      <c r="R74" s="73"/>
      <c r="S74" s="73"/>
      <c r="T74" s="8"/>
      <c r="U74" s="8"/>
      <c r="V74" s="8"/>
    </row>
    <row r="75" spans="11:22" ht="15">
      <c r="K75" s="76">
        <v>600</v>
      </c>
      <c r="L75" s="8">
        <v>57803447.57491771</v>
      </c>
      <c r="M75" s="8">
        <v>15332.84068216897</v>
      </c>
      <c r="N75" s="33">
        <v>4.067162310346169</v>
      </c>
      <c r="R75" s="73"/>
      <c r="S75" s="73"/>
      <c r="T75" s="8"/>
      <c r="U75" s="8"/>
      <c r="V75" s="8"/>
    </row>
    <row r="76" spans="11:22" ht="15">
      <c r="K76" s="76">
        <v>700</v>
      </c>
      <c r="L76" s="8">
        <v>50992655.2495969</v>
      </c>
      <c r="M76" s="8">
        <v>11593.904491934627</v>
      </c>
      <c r="N76" s="33">
        <v>2.6360388708953204</v>
      </c>
      <c r="R76" s="73"/>
      <c r="S76" s="73"/>
      <c r="T76" s="8"/>
      <c r="U76" s="8"/>
      <c r="V76" s="8"/>
    </row>
    <row r="77" spans="11:22" ht="15">
      <c r="K77" s="76">
        <v>800</v>
      </c>
      <c r="L77" s="8">
        <v>45512743.6605309</v>
      </c>
      <c r="M77" s="8">
        <v>9054.472659059775</v>
      </c>
      <c r="N77" s="33">
        <v>1.8013301009747251</v>
      </c>
      <c r="R77" s="73"/>
      <c r="S77" s="73"/>
      <c r="T77" s="8"/>
      <c r="U77" s="8"/>
      <c r="V77" s="8"/>
    </row>
    <row r="78" spans="11:22" ht="15">
      <c r="K78" s="76">
        <v>900</v>
      </c>
      <c r="L78" s="8">
        <v>41033702.116198465</v>
      </c>
      <c r="M78" s="8">
        <v>7256.351694614847</v>
      </c>
      <c r="N78" s="33">
        <v>1.2832047122346695</v>
      </c>
      <c r="R78" s="73"/>
      <c r="S78" s="73"/>
      <c r="T78" s="8"/>
      <c r="U78" s="8"/>
      <c r="V78" s="8"/>
    </row>
    <row r="79" spans="11:22" ht="15" thickBot="1">
      <c r="K79" s="77">
        <v>1000</v>
      </c>
      <c r="L79" s="78">
        <v>37318499.88657235</v>
      </c>
      <c r="M79" s="78">
        <v>5939.4237257223385</v>
      </c>
      <c r="N79" s="79">
        <v>0.9452886450659899</v>
      </c>
      <c r="R79" s="73"/>
      <c r="S79" s="73"/>
      <c r="T79" s="8"/>
      <c r="U79" s="8"/>
      <c r="V79" s="8"/>
    </row>
    <row r="80" spans="18:22" ht="15">
      <c r="R80" s="8"/>
      <c r="S80" s="8"/>
      <c r="T80" s="8"/>
      <c r="U80" s="8"/>
      <c r="V80" s="8"/>
    </row>
    <row r="81" spans="18:22" ht="15">
      <c r="R81" s="8"/>
      <c r="S81" s="8"/>
      <c r="T81" s="8"/>
      <c r="U81" s="8"/>
      <c r="V81" s="8"/>
    </row>
    <row r="82" spans="18:22" ht="15">
      <c r="R82" s="8"/>
      <c r="S82" s="8"/>
      <c r="T82" s="8"/>
      <c r="U82" s="8"/>
      <c r="V82" s="8"/>
    </row>
    <row r="83" spans="18:22" ht="15">
      <c r="R83" s="8"/>
      <c r="S83" s="8"/>
      <c r="T83" s="8"/>
      <c r="U83" s="8"/>
      <c r="V83" s="8"/>
    </row>
    <row r="84" spans="18:22" ht="15">
      <c r="R84" s="8"/>
      <c r="S84" s="8"/>
      <c r="T84" s="8"/>
      <c r="U84" s="8"/>
      <c r="V84" s="8"/>
    </row>
    <row r="85" spans="18:22" ht="15">
      <c r="R85" s="8"/>
      <c r="S85" s="8"/>
      <c r="T85" s="8"/>
      <c r="U85" s="8"/>
      <c r="V85" s="8"/>
    </row>
    <row r="86" spans="18:22" ht="15">
      <c r="R86" s="8"/>
      <c r="S86" s="8"/>
      <c r="T86" s="8"/>
      <c r="U86" s="8"/>
      <c r="V86" s="8"/>
    </row>
    <row r="87" spans="18:22" ht="15">
      <c r="R87" s="8"/>
      <c r="S87" s="8"/>
      <c r="T87" s="8"/>
      <c r="U87" s="8"/>
      <c r="V87" s="8"/>
    </row>
    <row r="88" spans="18:22" ht="15">
      <c r="R88" s="8"/>
      <c r="S88" s="8"/>
      <c r="T88" s="8"/>
      <c r="U88" s="8"/>
      <c r="V88" s="8"/>
    </row>
    <row r="89" spans="18:22" ht="15">
      <c r="R89" s="8"/>
      <c r="S89" s="8"/>
      <c r="T89" s="8"/>
      <c r="U89" s="8"/>
      <c r="V89" s="8"/>
    </row>
    <row r="90" spans="18:22" ht="15">
      <c r="R90" s="8"/>
      <c r="S90" s="8"/>
      <c r="T90" s="8"/>
      <c r="U90" s="8"/>
      <c r="V90" s="8"/>
    </row>
  </sheetData>
  <sheetProtection sheet="1" objects="1" scenarios="1"/>
  <mergeCells count="25">
    <mergeCell ref="F3:G3"/>
    <mergeCell ref="H2:I2"/>
    <mergeCell ref="H8:J8"/>
    <mergeCell ref="H7:J7"/>
    <mergeCell ref="H3:I3"/>
    <mergeCell ref="D8:E8"/>
    <mergeCell ref="G11:J11"/>
    <mergeCell ref="R11:V11"/>
    <mergeCell ref="O11:Q11"/>
    <mergeCell ref="K11:N11"/>
    <mergeCell ref="H9:J9"/>
    <mergeCell ref="D5:E5"/>
    <mergeCell ref="I5:J5"/>
    <mergeCell ref="H6:J6"/>
    <mergeCell ref="D7:E7"/>
    <mergeCell ref="A11:B11"/>
    <mergeCell ref="B2:C2"/>
    <mergeCell ref="B3:C3"/>
    <mergeCell ref="D4:E4"/>
    <mergeCell ref="D2:E2"/>
    <mergeCell ref="D3:E3"/>
    <mergeCell ref="A2:A3"/>
    <mergeCell ref="D6:E6"/>
    <mergeCell ref="D9:E9"/>
    <mergeCell ref="C11:E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X118"/>
  <sheetViews>
    <sheetView workbookViewId="0" topLeftCell="A1">
      <pane ySplit="7" topLeftCell="BM8" activePane="bottomLeft" state="frozen"/>
      <selection pane="topLeft" activeCell="A1" sqref="A1"/>
      <selection pane="bottomLeft" activeCell="E15" sqref="E15"/>
    </sheetView>
  </sheetViews>
  <sheetFormatPr defaultColWidth="8.88671875" defaultRowHeight="15"/>
  <cols>
    <col min="2" max="2" width="8.77734375" style="70" customWidth="1"/>
    <col min="3" max="3" width="11.5546875" style="0" customWidth="1"/>
    <col min="4" max="5" width="10.6640625" style="0" customWidth="1"/>
    <col min="6" max="6" width="11.5546875" style="0" customWidth="1"/>
    <col min="7" max="7" width="1.77734375" style="0" customWidth="1"/>
    <col min="8" max="8" width="13.4453125" style="0" customWidth="1"/>
    <col min="9" max="9" width="17.3359375" style="0" customWidth="1"/>
    <col min="10" max="11" width="10.6640625" style="0" customWidth="1"/>
    <col min="12" max="12" width="10.77734375" style="0" bestFit="1" customWidth="1"/>
  </cols>
  <sheetData>
    <row r="1" spans="1:11" ht="19.5" thickBot="1">
      <c r="A1" s="119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88"/>
    </row>
    <row r="2" spans="1:14" ht="34.5" customHeight="1">
      <c r="A2" s="55" t="s">
        <v>0</v>
      </c>
      <c r="B2" s="126">
        <v>0.25482</v>
      </c>
      <c r="C2" s="54" t="s">
        <v>46</v>
      </c>
      <c r="D2" s="125" t="s">
        <v>69</v>
      </c>
      <c r="E2" s="124" t="s">
        <v>68</v>
      </c>
      <c r="F2" s="37" t="s">
        <v>16</v>
      </c>
      <c r="G2" s="61"/>
      <c r="H2" s="60" t="s">
        <v>47</v>
      </c>
      <c r="I2" s="57" t="s">
        <v>48</v>
      </c>
      <c r="J2" s="84"/>
      <c r="K2" s="8"/>
      <c r="L2" s="34"/>
      <c r="M2">
        <f>2.5/9.81</f>
        <v>0.254841997961264</v>
      </c>
      <c r="N2" t="s">
        <v>67</v>
      </c>
    </row>
    <row r="3" spans="1:12" ht="18">
      <c r="A3" s="40" t="s">
        <v>4</v>
      </c>
      <c r="B3" s="127">
        <v>50</v>
      </c>
      <c r="C3" s="36" t="s">
        <v>1</v>
      </c>
      <c r="D3" s="102" t="s">
        <v>44</v>
      </c>
      <c r="E3" s="102"/>
      <c r="F3" s="37" t="s">
        <v>16</v>
      </c>
      <c r="G3" s="61"/>
      <c r="H3" s="55" t="s">
        <v>53</v>
      </c>
      <c r="I3" s="36"/>
      <c r="J3" s="36"/>
      <c r="K3" s="8"/>
      <c r="L3" s="34"/>
    </row>
    <row r="4" spans="1:12" ht="18">
      <c r="A4" s="41" t="s">
        <v>2</v>
      </c>
      <c r="B4" s="128">
        <f>2*PI()*B3</f>
        <v>314.1592653589793</v>
      </c>
      <c r="C4" s="36" t="s">
        <v>3</v>
      </c>
      <c r="D4" s="102" t="s">
        <v>44</v>
      </c>
      <c r="E4" s="102"/>
      <c r="F4" s="82" t="s">
        <v>17</v>
      </c>
      <c r="G4" s="61"/>
      <c r="H4" s="55" t="s">
        <v>54</v>
      </c>
      <c r="I4" s="36"/>
      <c r="J4" s="36"/>
      <c r="K4" s="8"/>
      <c r="L4" s="34"/>
    </row>
    <row r="5" spans="1:12" ht="18" thickBot="1">
      <c r="A5" s="83" t="s">
        <v>6</v>
      </c>
      <c r="B5" s="129">
        <v>0.707</v>
      </c>
      <c r="C5" s="38"/>
      <c r="D5" s="103" t="s">
        <v>13</v>
      </c>
      <c r="E5" s="103"/>
      <c r="F5" s="39" t="s">
        <v>16</v>
      </c>
      <c r="G5" s="61"/>
      <c r="H5" s="58" t="s">
        <v>55</v>
      </c>
      <c r="I5" s="38"/>
      <c r="J5" s="38"/>
      <c r="K5" s="78"/>
      <c r="L5" s="34"/>
    </row>
    <row r="6" spans="1:7" ht="15" thickBot="1">
      <c r="A6" s="122" t="s">
        <v>25</v>
      </c>
      <c r="B6" s="123"/>
      <c r="C6" s="121" t="s">
        <v>52</v>
      </c>
      <c r="D6" s="110"/>
      <c r="E6" s="111"/>
      <c r="F6" s="71"/>
      <c r="G6" s="8"/>
    </row>
    <row r="7" spans="1:16" ht="34.5" customHeight="1" thickBot="1">
      <c r="A7" s="59" t="s">
        <v>10</v>
      </c>
      <c r="B7" s="62" t="s">
        <v>11</v>
      </c>
      <c r="C7" s="18" t="s">
        <v>50</v>
      </c>
      <c r="D7" s="16" t="s">
        <v>49</v>
      </c>
      <c r="E7" s="17" t="s">
        <v>51</v>
      </c>
      <c r="G7" s="72"/>
      <c r="H7" s="18" t="s">
        <v>58</v>
      </c>
      <c r="I7" s="16" t="s">
        <v>59</v>
      </c>
      <c r="J7" s="17" t="s">
        <v>60</v>
      </c>
      <c r="K7" s="56"/>
      <c r="L7" s="56"/>
      <c r="M7" s="56" t="s">
        <v>57</v>
      </c>
      <c r="N7" s="56"/>
      <c r="O7" s="9"/>
      <c r="P7" s="9"/>
    </row>
    <row r="8" spans="1:16" ht="16.5" customHeight="1">
      <c r="A8" s="64">
        <v>0.002</v>
      </c>
      <c r="B8" s="65">
        <v>0.012566370614359173</v>
      </c>
      <c r="C8" s="80">
        <v>0.13498447206741532</v>
      </c>
      <c r="D8" s="75">
        <v>10.74172298508951</v>
      </c>
      <c r="E8" s="32">
        <v>854.7991552004125</v>
      </c>
      <c r="G8" s="66"/>
      <c r="H8" s="67">
        <f>I8*B8</f>
        <v>4.023956149578887E-05</v>
      </c>
      <c r="I8">
        <f>J8*B8</f>
        <v>0.00320216255995255</v>
      </c>
      <c r="J8" s="8">
        <f>$B$2*M8</f>
        <v>0.254820000000123</v>
      </c>
      <c r="K8" s="67">
        <f>1-B8*B8/$B$4/$B$4</f>
        <v>0.9999999984</v>
      </c>
      <c r="L8" s="8">
        <f>2*$B$5*B8/$B$4</f>
        <v>5.656E-05</v>
      </c>
      <c r="M8" s="8">
        <f>IMABS(IMDIV(1,IMSUM(K8,COMPLEX(0,L8))))</f>
        <v>1.0000000000004827</v>
      </c>
      <c r="N8" s="8"/>
      <c r="O8" s="11"/>
      <c r="P8" s="10"/>
    </row>
    <row r="9" spans="1:16" ht="15">
      <c r="A9" s="64">
        <v>0.003</v>
      </c>
      <c r="B9" s="65">
        <v>0.01884955592153876</v>
      </c>
      <c r="C9" s="34">
        <v>0.30371506215186794</v>
      </c>
      <c r="D9" s="8">
        <v>16.112584477644</v>
      </c>
      <c r="E9" s="33">
        <v>854.7991552009289</v>
      </c>
      <c r="G9" s="66"/>
      <c r="H9" s="67">
        <f aca="true" t="shared" si="0" ref="H9:H66">I9*B9</f>
        <v>9.053901336557962E-05</v>
      </c>
      <c r="I9">
        <f aca="true" t="shared" si="1" ref="I9:I66">J9*B9</f>
        <v>0.004803243839931725</v>
      </c>
      <c r="J9" s="8">
        <f aca="true" t="shared" si="2" ref="J9:J66">$B$2*M9</f>
        <v>0.2548200000002769</v>
      </c>
      <c r="K9" s="67">
        <f aca="true" t="shared" si="3" ref="K9:K66">1-B9*B9/$B$4/$B$4</f>
        <v>0.9999999964</v>
      </c>
      <c r="L9" s="8">
        <f aca="true" t="shared" si="4" ref="L9:L66">2*$B$5*B9/$B$4</f>
        <v>8.484E-05</v>
      </c>
      <c r="M9" s="8">
        <f>IMABS(IMDIV(1,IMSUM(K9,COMPLEX(0,L9))))</f>
        <v>1.0000000000010867</v>
      </c>
      <c r="N9" s="8"/>
      <c r="O9" s="11"/>
      <c r="P9" s="10"/>
    </row>
    <row r="10" spans="1:16" ht="15">
      <c r="A10" s="64">
        <v>0.004</v>
      </c>
      <c r="B10" s="65">
        <v>0.025132741228718346</v>
      </c>
      <c r="C10" s="34">
        <v>0.539937888270444</v>
      </c>
      <c r="D10" s="8">
        <v>21.48344597021016</v>
      </c>
      <c r="E10" s="33">
        <v>854.7991552016516</v>
      </c>
      <c r="G10" s="66"/>
      <c r="H10" s="67">
        <f t="shared" si="0"/>
        <v>0.0001609582459833888</v>
      </c>
      <c r="I10">
        <f t="shared" si="1"/>
        <v>0.006404325119914384</v>
      </c>
      <c r="J10" s="8">
        <f t="shared" si="2"/>
        <v>0.2548200000004924</v>
      </c>
      <c r="K10" s="67">
        <f t="shared" si="3"/>
        <v>0.9999999936</v>
      </c>
      <c r="L10" s="8">
        <f t="shared" si="4"/>
        <v>0.00011312</v>
      </c>
      <c r="M10" s="8">
        <f>IMABS(IMDIV(1,IMSUM(K10,COMPLEX(0,L10))))</f>
        <v>1.0000000000019322</v>
      </c>
      <c r="N10" s="8"/>
      <c r="O10" s="11"/>
      <c r="P10" s="10"/>
    </row>
    <row r="11" spans="1:16" ht="15">
      <c r="A11" s="64">
        <v>0.005</v>
      </c>
      <c r="B11" s="65">
        <v>0.031415926535897934</v>
      </c>
      <c r="C11" s="34">
        <v>0.8436529504234864</v>
      </c>
      <c r="D11" s="8">
        <v>26.854307462791912</v>
      </c>
      <c r="E11" s="33">
        <v>854.7991552025813</v>
      </c>
      <c r="G11" s="66"/>
      <c r="H11" s="67">
        <f t="shared" si="0"/>
        <v>0.0002514972593493186</v>
      </c>
      <c r="I11">
        <f t="shared" si="1"/>
        <v>0.008005406399901688</v>
      </c>
      <c r="J11" s="8">
        <f t="shared" si="2"/>
        <v>0.25482000000076954</v>
      </c>
      <c r="K11" s="67">
        <f t="shared" si="3"/>
        <v>0.99999999</v>
      </c>
      <c r="L11" s="8">
        <f t="shared" si="4"/>
        <v>0.0001414</v>
      </c>
      <c r="M11" s="8">
        <f>IMABS(IMDIV(1,IMSUM(K11,COMPLEX(0,L11))))</f>
        <v>1.00000000000302</v>
      </c>
      <c r="N11" s="8"/>
      <c r="O11" s="11"/>
      <c r="P11" s="10"/>
    </row>
    <row r="12" spans="1:16" ht="15">
      <c r="A12" s="64">
        <v>0.006</v>
      </c>
      <c r="B12" s="65">
        <v>0.03769911184307752</v>
      </c>
      <c r="C12" s="34">
        <v>1.214860248611434</v>
      </c>
      <c r="D12" s="8">
        <v>32.2251689553931</v>
      </c>
      <c r="E12" s="33">
        <v>854.7991552037169</v>
      </c>
      <c r="G12" s="66"/>
      <c r="H12" s="67">
        <f t="shared" si="0"/>
        <v>0.0003621560534634998</v>
      </c>
      <c r="I12">
        <f t="shared" si="1"/>
        <v>0.009606487679894785</v>
      </c>
      <c r="J12" s="8">
        <f t="shared" si="2"/>
        <v>0.25482000000110805</v>
      </c>
      <c r="K12" s="67">
        <f t="shared" si="3"/>
        <v>0.9999999856</v>
      </c>
      <c r="L12" s="8">
        <f t="shared" si="4"/>
        <v>0.00016968</v>
      </c>
      <c r="M12" s="8">
        <f>IMABS(IMDIV(1,IMSUM(K12,COMPLEX(0,L12))))</f>
        <v>1.0000000000043483</v>
      </c>
      <c r="N12" s="8"/>
      <c r="O12" s="11"/>
      <c r="P12" s="10"/>
    </row>
    <row r="13" spans="1:16" ht="15">
      <c r="A13" s="64">
        <v>0.006999999999999999</v>
      </c>
      <c r="B13" s="65">
        <v>0.0439822971502571</v>
      </c>
      <c r="C13" s="34">
        <v>1.6535597828348265</v>
      </c>
      <c r="D13" s="8">
        <v>37.596030448017665</v>
      </c>
      <c r="E13" s="33">
        <v>854.7991552050595</v>
      </c>
      <c r="G13" s="66"/>
      <c r="H13" s="67">
        <f t="shared" si="0"/>
        <v>0.0004929346283260933</v>
      </c>
      <c r="I13">
        <f t="shared" si="1"/>
        <v>0.011207568959894852</v>
      </c>
      <c r="J13" s="8">
        <f t="shared" si="2"/>
        <v>0.2548200000015083</v>
      </c>
      <c r="K13" s="67">
        <f t="shared" si="3"/>
        <v>0.9999999804</v>
      </c>
      <c r="L13" s="8">
        <f t="shared" si="4"/>
        <v>0.00019795999999999998</v>
      </c>
      <c r="M13" s="8">
        <f>IMABS(IMDIV(1,IMSUM(K13,COMPLEX(0,L13))))</f>
        <v>1.000000000005919</v>
      </c>
      <c r="N13" s="8"/>
      <c r="O13" s="11"/>
      <c r="P13" s="10"/>
    </row>
    <row r="14" spans="1:16" ht="15">
      <c r="A14" s="64">
        <v>0.008</v>
      </c>
      <c r="B14" s="65">
        <v>0.05026548245743669</v>
      </c>
      <c r="C14" s="34">
        <v>2.1597515530943</v>
      </c>
      <c r="D14" s="8">
        <v>42.96689194066949</v>
      </c>
      <c r="E14" s="33">
        <v>854.7991552066086</v>
      </c>
      <c r="G14" s="66"/>
      <c r="H14" s="67">
        <f t="shared" si="0"/>
        <v>0.0006438329839372887</v>
      </c>
      <c r="I14">
        <f t="shared" si="1"/>
        <v>0.012808650239903043</v>
      </c>
      <c r="J14" s="8">
        <f t="shared" si="2"/>
        <v>0.25482000000197</v>
      </c>
      <c r="K14" s="67">
        <f t="shared" si="3"/>
        <v>0.9999999744</v>
      </c>
      <c r="L14" s="8">
        <f t="shared" si="4"/>
        <v>0.00022624</v>
      </c>
      <c r="M14" s="8">
        <f>IMABS(IMDIV(1,IMSUM(K14,COMPLEX(0,L14))))</f>
        <v>1.0000000000077311</v>
      </c>
      <c r="N14" s="8"/>
      <c r="O14" s="11"/>
      <c r="P14" s="10"/>
    </row>
    <row r="15" spans="1:16" ht="15">
      <c r="A15" s="64">
        <v>0.009</v>
      </c>
      <c r="B15" s="65">
        <v>0.05654866776461627</v>
      </c>
      <c r="C15" s="34">
        <v>2.7334355593905832</v>
      </c>
      <c r="D15" s="8">
        <v>48.33775343335238</v>
      </c>
      <c r="E15" s="33">
        <v>854.799155208363</v>
      </c>
      <c r="G15" s="66"/>
      <c r="H15" s="67">
        <f t="shared" si="0"/>
        <v>0.0008148511202973034</v>
      </c>
      <c r="I15">
        <f t="shared" si="1"/>
        <v>0.0144097315199205</v>
      </c>
      <c r="J15" s="8">
        <f t="shared" si="2"/>
        <v>0.2548200000024931</v>
      </c>
      <c r="K15" s="67">
        <f t="shared" si="3"/>
        <v>0.9999999676</v>
      </c>
      <c r="L15" s="8">
        <f t="shared" si="4"/>
        <v>0.00025451999999999994</v>
      </c>
      <c r="M15" s="8">
        <f>IMABS(IMDIV(1,IMSUM(K15,COMPLEX(0,L15))))</f>
        <v>1.0000000000097837</v>
      </c>
      <c r="N15" s="8"/>
      <c r="O15" s="11"/>
      <c r="P15" s="10"/>
    </row>
    <row r="16" spans="1:16" ht="15">
      <c r="A16" s="64">
        <v>0.01</v>
      </c>
      <c r="B16" s="65">
        <v>0.06283185307179587</v>
      </c>
      <c r="C16" s="34">
        <v>3.374611801724516</v>
      </c>
      <c r="D16" s="8">
        <v>53.708614926070375</v>
      </c>
      <c r="E16" s="33">
        <v>854.799155210325</v>
      </c>
      <c r="G16" s="66"/>
      <c r="H16" s="67">
        <f t="shared" si="0"/>
        <v>0.0010059890374063876</v>
      </c>
      <c r="I16">
        <f t="shared" si="1"/>
        <v>0.016010812799948416</v>
      </c>
      <c r="J16" s="8">
        <f t="shared" si="2"/>
        <v>0.2548200000030779</v>
      </c>
      <c r="K16" s="67">
        <f t="shared" si="3"/>
        <v>0.99999996</v>
      </c>
      <c r="L16" s="8">
        <f t="shared" si="4"/>
        <v>0.0002828</v>
      </c>
      <c r="M16" s="8">
        <f>IMABS(IMDIV(1,IMSUM(K16,COMPLEX(0,L16))))</f>
        <v>1.0000000000120788</v>
      </c>
      <c r="N16" s="8"/>
      <c r="O16" s="11"/>
      <c r="P16" s="10"/>
    </row>
    <row r="17" spans="1:16" ht="15">
      <c r="A17" s="64">
        <v>0.015</v>
      </c>
      <c r="B17" s="65">
        <v>0.09424777960769379</v>
      </c>
      <c r="C17" s="34">
        <v>7.592876553994788</v>
      </c>
      <c r="D17" s="8">
        <v>80.5629223903218</v>
      </c>
      <c r="E17" s="33">
        <v>854.79915522323</v>
      </c>
      <c r="G17" s="66"/>
      <c r="H17" s="67">
        <f t="shared" si="0"/>
        <v>0.002263475334198543</v>
      </c>
      <c r="I17">
        <f t="shared" si="1"/>
        <v>0.024016219200285197</v>
      </c>
      <c r="J17" s="8">
        <f t="shared" si="2"/>
        <v>0.254820000006925</v>
      </c>
      <c r="K17" s="67">
        <f t="shared" si="3"/>
        <v>0.99999991</v>
      </c>
      <c r="L17" s="8">
        <f t="shared" si="4"/>
        <v>0.0004241999999999999</v>
      </c>
      <c r="M17" s="8">
        <f>IMABS(IMDIV(1,IMSUM(K17,COMPLEX(0,L17))))</f>
        <v>1.000000000027176</v>
      </c>
      <c r="N17" s="8"/>
      <c r="O17" s="11"/>
      <c r="P17" s="10"/>
    </row>
    <row r="18" spans="1:16" ht="15">
      <c r="A18" s="64">
        <v>0.02</v>
      </c>
      <c r="B18" s="65">
        <v>0.12566370614359174</v>
      </c>
      <c r="C18" s="34">
        <v>13.498447207387084</v>
      </c>
      <c r="D18" s="8">
        <v>107.41722985603224</v>
      </c>
      <c r="E18" s="33">
        <v>854.7991552412926</v>
      </c>
      <c r="G18" s="66"/>
      <c r="H18" s="67">
        <f t="shared" si="0"/>
        <v>0.0040239561497713286</v>
      </c>
      <c r="I18">
        <f t="shared" si="1"/>
        <v>0.032021625601056904</v>
      </c>
      <c r="J18" s="8">
        <f t="shared" si="2"/>
        <v>0.2548200000123095</v>
      </c>
      <c r="K18" s="66">
        <f t="shared" si="3"/>
        <v>0.99999984</v>
      </c>
      <c r="L18" s="8">
        <f t="shared" si="4"/>
        <v>0.0005656</v>
      </c>
      <c r="M18" s="8">
        <f>IMABS(IMDIV(1,IMSUM(K18,COMPLEX(0,L18))))</f>
        <v>1.0000000000483067</v>
      </c>
      <c r="N18" s="8"/>
      <c r="O18" s="11"/>
      <c r="P18" s="10"/>
    </row>
    <row r="19" spans="1:16" ht="15">
      <c r="A19" s="64">
        <v>0.03</v>
      </c>
      <c r="B19" s="65">
        <v>0.18849555921538758</v>
      </c>
      <c r="C19" s="34">
        <v>30.37150621845379</v>
      </c>
      <c r="D19" s="8">
        <v>161.12584479377196</v>
      </c>
      <c r="E19" s="33">
        <v>854.7991552928779</v>
      </c>
      <c r="G19" s="66"/>
      <c r="H19" s="67">
        <f t="shared" si="0"/>
        <v>0.009053901337531872</v>
      </c>
      <c r="I19">
        <f t="shared" si="1"/>
        <v>0.04803243840448401</v>
      </c>
      <c r="J19" s="8">
        <f t="shared" si="2"/>
        <v>0.2548200000276874</v>
      </c>
      <c r="K19" s="66">
        <f t="shared" si="3"/>
        <v>0.99999964</v>
      </c>
      <c r="L19" s="8">
        <f t="shared" si="4"/>
        <v>0.0008483999999999998</v>
      </c>
      <c r="M19" s="8">
        <f>IMABS(IMDIV(1,IMSUM(K19,COMPLEX(0,L19))))</f>
        <v>1.0000000001086549</v>
      </c>
      <c r="N19" s="8"/>
      <c r="O19" s="11"/>
      <c r="P19" s="10"/>
    </row>
    <row r="20" spans="1:16" ht="15">
      <c r="A20" s="64">
        <v>0.04</v>
      </c>
      <c r="B20" s="65">
        <v>0.25132741228718347</v>
      </c>
      <c r="C20" s="34">
        <v>53.99378883736491</v>
      </c>
      <c r="D20" s="8">
        <v>214.83445974316567</v>
      </c>
      <c r="E20" s="33">
        <v>854.7991553650402</v>
      </c>
      <c r="G20" s="66"/>
      <c r="H20" s="67">
        <f t="shared" si="0"/>
        <v>0.01609582460141548</v>
      </c>
      <c r="I20">
        <f t="shared" si="1"/>
        <v>0.06404325121138524</v>
      </c>
      <c r="J20" s="8">
        <f t="shared" si="2"/>
        <v>0.25482000004919936</v>
      </c>
      <c r="K20" s="66">
        <f t="shared" si="3"/>
        <v>0.99999936</v>
      </c>
      <c r="L20" s="8">
        <f t="shared" si="4"/>
        <v>0.0011312</v>
      </c>
      <c r="M20" s="8">
        <f>IMABS(IMDIV(1,IMSUM(K20,COMPLEX(0,L20))))</f>
        <v>1.000000000193075</v>
      </c>
      <c r="N20" s="8"/>
      <c r="O20" s="11"/>
      <c r="P20" s="10"/>
    </row>
    <row r="21" spans="1:16" ht="15">
      <c r="A21" s="64">
        <v>0.05</v>
      </c>
      <c r="B21" s="65">
        <v>0.3141592653589793</v>
      </c>
      <c r="C21" s="34">
        <v>84.36529506752996</v>
      </c>
      <c r="D21" s="8">
        <v>268.5430747080738</v>
      </c>
      <c r="E21" s="33">
        <v>854.7991554577217</v>
      </c>
      <c r="G21" s="66"/>
      <c r="H21" s="67">
        <f t="shared" si="0"/>
        <v>0.025149725942438535</v>
      </c>
      <c r="I21">
        <f t="shared" si="1"/>
        <v>0.08005406402291138</v>
      </c>
      <c r="J21" s="8">
        <f t="shared" si="2"/>
        <v>0.25482000007682815</v>
      </c>
      <c r="K21" s="66">
        <f t="shared" si="3"/>
        <v>0.999999</v>
      </c>
      <c r="L21" s="8">
        <f t="shared" si="4"/>
        <v>0.001414</v>
      </c>
      <c r="M21" s="8">
        <f>IMABS(IMDIV(1,IMSUM(K21,COMPLEX(0,L21))))</f>
        <v>1.0000000003014997</v>
      </c>
      <c r="N21" s="8"/>
      <c r="O21" s="11"/>
      <c r="P21" s="10"/>
    </row>
    <row r="22" spans="1:16" ht="15">
      <c r="A22" s="64">
        <v>0.06</v>
      </c>
      <c r="B22" s="65">
        <v>0.37699111843077515</v>
      </c>
      <c r="C22" s="34">
        <v>121.48602491332097</v>
      </c>
      <c r="D22" s="8">
        <v>322.25168969233636</v>
      </c>
      <c r="E22" s="33">
        <v>854.7991555708485</v>
      </c>
      <c r="G22" s="66"/>
      <c r="H22" s="67">
        <f t="shared" si="0"/>
        <v>0.03621560536190438</v>
      </c>
      <c r="I22">
        <f t="shared" si="1"/>
        <v>0.09606487684020719</v>
      </c>
      <c r="J22" s="8">
        <f t="shared" si="2"/>
        <v>0.25482000011055184</v>
      </c>
      <c r="K22" s="66">
        <f t="shared" si="3"/>
        <v>0.99999856</v>
      </c>
      <c r="L22" s="8">
        <f t="shared" si="4"/>
        <v>0.0016967999999999996</v>
      </c>
      <c r="M22" s="8">
        <f>IMABS(IMDIV(1,IMSUM(K22,COMPLEX(0,L22))))</f>
        <v>1.000000000433843</v>
      </c>
      <c r="N22" s="8"/>
      <c r="O22" s="11"/>
      <c r="P22" s="10"/>
    </row>
    <row r="23" spans="1:16" ht="15">
      <c r="A23" s="64">
        <v>0.07</v>
      </c>
      <c r="B23" s="65">
        <v>0.439822971502571</v>
      </c>
      <c r="C23" s="34">
        <v>165.3559783800638</v>
      </c>
      <c r="D23" s="8">
        <v>375.96030469976756</v>
      </c>
      <c r="E23" s="33">
        <v>854.7991557043307</v>
      </c>
      <c r="G23" s="66"/>
      <c r="H23" s="67">
        <f t="shared" si="0"/>
        <v>0.04929346286140065</v>
      </c>
      <c r="I23">
        <f t="shared" si="1"/>
        <v>0.11207568966440969</v>
      </c>
      <c r="J23" s="8">
        <f t="shared" si="2"/>
        <v>0.25482000015034356</v>
      </c>
      <c r="K23" s="66">
        <f t="shared" si="3"/>
        <v>0.99999804</v>
      </c>
      <c r="L23" s="8">
        <f t="shared" si="4"/>
        <v>0.0019795999999999998</v>
      </c>
      <c r="M23" s="8">
        <f>IMABS(IMDIV(1,IMSUM(K23,COMPLEX(0,L23))))</f>
        <v>1.0000000005899992</v>
      </c>
      <c r="N23" s="8"/>
      <c r="O23" s="11"/>
      <c r="P23" s="10"/>
    </row>
    <row r="24" spans="1:16" ht="15">
      <c r="A24" s="64">
        <v>0.08</v>
      </c>
      <c r="B24" s="65">
        <v>0.5026548245743669</v>
      </c>
      <c r="C24" s="34">
        <v>215.97515547402736</v>
      </c>
      <c r="D24" s="8">
        <v>429.66891973415085</v>
      </c>
      <c r="E24" s="33">
        <v>854.7991558580615</v>
      </c>
      <c r="G24" s="66"/>
      <c r="H24" s="67">
        <f t="shared" si="0"/>
        <v>0.06438329844279618</v>
      </c>
      <c r="I24">
        <f t="shared" si="1"/>
        <v>0.12808650249664674</v>
      </c>
      <c r="J24" s="8">
        <f t="shared" si="2"/>
        <v>0.2548200001961715</v>
      </c>
      <c r="K24" s="66">
        <f t="shared" si="3"/>
        <v>0.99999744</v>
      </c>
      <c r="L24" s="8">
        <f t="shared" si="4"/>
        <v>0.0022624</v>
      </c>
      <c r="M24" s="8">
        <f>IMABS(IMDIV(1,IMSUM(K24,COMPLEX(0,L24))))</f>
        <v>1.0000000007698435</v>
      </c>
      <c r="N24" s="8"/>
      <c r="O24" s="11"/>
      <c r="P24" s="10"/>
    </row>
    <row r="25" spans="1:16" ht="15">
      <c r="A25" s="64">
        <v>0.09</v>
      </c>
      <c r="B25" s="65">
        <v>0.5654866776461628</v>
      </c>
      <c r="C25" s="34">
        <v>273.3435562024105</v>
      </c>
      <c r="D25" s="8">
        <v>483.3775347992327</v>
      </c>
      <c r="E25" s="33">
        <v>854.799156031917</v>
      </c>
      <c r="G25" s="66"/>
      <c r="H25" s="67">
        <f t="shared" si="0"/>
        <v>0.08148511210823697</v>
      </c>
      <c r="I25">
        <f t="shared" si="1"/>
        <v>0.1440973153380352</v>
      </c>
      <c r="J25" s="8">
        <f t="shared" si="2"/>
        <v>0.2548200002479987</v>
      </c>
      <c r="K25" s="66">
        <f t="shared" si="3"/>
        <v>0.99999676</v>
      </c>
      <c r="L25" s="8">
        <f t="shared" si="4"/>
        <v>0.0025451999999999996</v>
      </c>
      <c r="M25" s="8">
        <f>IMABS(IMDIV(1,IMSUM(K25,COMPLEX(0,L25))))</f>
        <v>1.000000000973231</v>
      </c>
      <c r="N25" s="8"/>
      <c r="O25" s="11"/>
      <c r="P25" s="10"/>
    </row>
    <row r="26" spans="1:16" ht="15">
      <c r="A26" s="64">
        <v>0.1</v>
      </c>
      <c r="B26" s="65">
        <v>0.6283185307179586</v>
      </c>
      <c r="C26" s="34">
        <v>337.4611805733286</v>
      </c>
      <c r="D26" s="8">
        <v>537.0861498987193</v>
      </c>
      <c r="E26" s="33">
        <v>854.7991562257585</v>
      </c>
      <c r="G26" s="66"/>
      <c r="H26" s="67">
        <f t="shared" si="0"/>
        <v>0.10059890386014222</v>
      </c>
      <c r="I26">
        <f t="shared" si="1"/>
        <v>0.16010812818967987</v>
      </c>
      <c r="J26" s="8">
        <f t="shared" si="2"/>
        <v>0.25482000030578383</v>
      </c>
      <c r="K26" s="66">
        <f t="shared" si="3"/>
        <v>0.999996</v>
      </c>
      <c r="L26" s="8">
        <f t="shared" si="4"/>
        <v>0.002828</v>
      </c>
      <c r="M26" s="8">
        <f>IMABS(IMDIV(1,IMSUM(K26,COMPLEX(0,L26))))</f>
        <v>1.0000000011999994</v>
      </c>
      <c r="N26" s="8"/>
      <c r="O26" s="11"/>
      <c r="P26" s="10"/>
    </row>
    <row r="27" spans="1:16" ht="15">
      <c r="A27" s="64">
        <v>0.15</v>
      </c>
      <c r="B27" s="65">
        <v>0.9424777960769379</v>
      </c>
      <c r="C27" s="34">
        <v>759.2876574118372</v>
      </c>
      <c r="D27" s="8">
        <v>805.6292260383966</v>
      </c>
      <c r="E27" s="33">
        <v>854.7991574887246</v>
      </c>
      <c r="G27" s="66"/>
      <c r="H27" s="67">
        <f t="shared" si="0"/>
        <v>0.22634753401974864</v>
      </c>
      <c r="I27">
        <f t="shared" si="1"/>
        <v>0.2401621926393596</v>
      </c>
      <c r="J27" s="8">
        <f t="shared" si="2"/>
        <v>0.25482000068228056</v>
      </c>
      <c r="K27" s="66">
        <f t="shared" si="3"/>
        <v>0.999991</v>
      </c>
      <c r="L27" s="8">
        <f t="shared" si="4"/>
        <v>0.004241999999999999</v>
      </c>
      <c r="M27" s="8">
        <f>IMABS(IMDIV(1,IMSUM(K27,COMPLEX(0,L27))))</f>
        <v>1.0000000026775</v>
      </c>
      <c r="N27" s="8"/>
      <c r="O27" s="11"/>
      <c r="P27" s="10"/>
    </row>
    <row r="28" spans="1:16" ht="15">
      <c r="A28" s="64">
        <v>0.2</v>
      </c>
      <c r="B28" s="65">
        <v>1.2566370614359172</v>
      </c>
      <c r="C28" s="34">
        <v>1349.8447270231704</v>
      </c>
      <c r="D28" s="8">
        <v>1074.1723035613384</v>
      </c>
      <c r="E28" s="33">
        <v>854.7991592209747</v>
      </c>
      <c r="G28" s="66"/>
      <c r="H28" s="67">
        <f t="shared" si="0"/>
        <v>0.40239561685056313</v>
      </c>
      <c r="I28">
        <f t="shared" si="1"/>
        <v>0.3202162575013975</v>
      </c>
      <c r="J28" s="8">
        <f t="shared" si="2"/>
        <v>0.2548200011986731</v>
      </c>
      <c r="K28" s="66">
        <f t="shared" si="3"/>
        <v>0.999984</v>
      </c>
      <c r="L28" s="8">
        <f t="shared" si="4"/>
        <v>0.005656</v>
      </c>
      <c r="M28" s="8">
        <f>IMABS(IMDIV(1,IMSUM(K28,COMPLEX(0,L28))))</f>
        <v>1.0000000047039994</v>
      </c>
      <c r="N28" s="8"/>
      <c r="O28" s="11"/>
      <c r="P28" s="10"/>
    </row>
    <row r="29" spans="1:16" ht="15">
      <c r="A29" s="64">
        <v>0.3</v>
      </c>
      <c r="B29" s="65">
        <v>1.8849555921538759</v>
      </c>
      <c r="C29" s="34">
        <v>3037.1506525672057</v>
      </c>
      <c r="D29" s="8">
        <v>1611.2584642361549</v>
      </c>
      <c r="E29" s="33">
        <v>854.7991639394663</v>
      </c>
      <c r="G29" s="66"/>
      <c r="H29" s="67">
        <f t="shared" si="0"/>
        <v>0.9053901429115211</v>
      </c>
      <c r="I29">
        <f t="shared" si="1"/>
        <v>0.4803243889034871</v>
      </c>
      <c r="J29" s="8">
        <f t="shared" si="2"/>
        <v>0.25482000260527965</v>
      </c>
      <c r="K29" s="66">
        <f t="shared" si="3"/>
        <v>0.999964</v>
      </c>
      <c r="L29" s="8">
        <f t="shared" si="4"/>
        <v>0.008483999999999998</v>
      </c>
      <c r="M29" s="8">
        <f>IMABS(IMDIV(1,IMSUM(K29,COMPLEX(0,L29))))</f>
        <v>1.0000000102239999</v>
      </c>
      <c r="N29" s="8"/>
      <c r="O29" s="11"/>
      <c r="P29" s="10"/>
    </row>
    <row r="30" spans="1:16" ht="15">
      <c r="A30" s="64">
        <v>0.4</v>
      </c>
      <c r="B30" s="65">
        <v>2.5132741228718345</v>
      </c>
      <c r="C30" s="34">
        <v>5399.378975995274</v>
      </c>
      <c r="D30" s="8">
        <v>2148.34463414026</v>
      </c>
      <c r="E30" s="33">
        <v>854.7991699709295</v>
      </c>
      <c r="G30" s="66"/>
      <c r="H30" s="67">
        <f t="shared" si="0"/>
        <v>1.6095824876443627</v>
      </c>
      <c r="I30">
        <f t="shared" si="1"/>
        <v>0.6404325230568747</v>
      </c>
      <c r="J30" s="8">
        <f t="shared" si="2"/>
        <v>0.2548200044032896</v>
      </c>
      <c r="K30" s="66">
        <f t="shared" si="3"/>
        <v>0.999936</v>
      </c>
      <c r="L30" s="8">
        <f t="shared" si="4"/>
        <v>0.011312</v>
      </c>
      <c r="M30" s="8">
        <f>IMABS(IMDIV(1,IMSUM(K30,COMPLEX(0,L30))))</f>
        <v>1.00000001728</v>
      </c>
      <c r="N30" s="8"/>
      <c r="O30" s="11"/>
      <c r="P30" s="10"/>
    </row>
    <row r="31" spans="1:24" ht="15">
      <c r="A31" s="64">
        <v>0.5</v>
      </c>
      <c r="B31" s="65">
        <v>3.141592653589793</v>
      </c>
      <c r="C31" s="34">
        <v>8436.529716809931</v>
      </c>
      <c r="D31" s="8">
        <v>2685.430813943937</v>
      </c>
      <c r="E31" s="33">
        <v>854.7991767409391</v>
      </c>
      <c r="G31" s="66"/>
      <c r="H31" s="67">
        <f t="shared" si="0"/>
        <v>2.5149726568629003</v>
      </c>
      <c r="I31">
        <f t="shared" si="1"/>
        <v>0.8005406601613755</v>
      </c>
      <c r="J31" s="8">
        <f t="shared" si="2"/>
        <v>0.2548200064214641</v>
      </c>
      <c r="K31" s="66">
        <f t="shared" si="3"/>
        <v>0.9999</v>
      </c>
      <c r="L31" s="8">
        <f t="shared" si="4"/>
        <v>0.01414</v>
      </c>
      <c r="M31" s="8">
        <f>IMABS(IMDIV(1,IMSUM(K31,COMPLEX(0,L31))))</f>
        <v>1.0000000252000003</v>
      </c>
      <c r="N31" s="8"/>
      <c r="O31" s="11"/>
      <c r="P31" s="52"/>
      <c r="Q31" s="53"/>
      <c r="R31" s="53"/>
      <c r="S31" s="53"/>
      <c r="T31" s="53"/>
      <c r="U31" s="53"/>
      <c r="V31" s="53"/>
      <c r="W31" s="53"/>
      <c r="X31" s="53"/>
    </row>
    <row r="32" spans="1:24" ht="15">
      <c r="A32" s="64">
        <v>0.6</v>
      </c>
      <c r="B32" s="65">
        <v>3.7699111843077517</v>
      </c>
      <c r="C32" s="34">
        <v>12148.60288842325</v>
      </c>
      <c r="D32" s="8">
        <v>3222.517002255063</v>
      </c>
      <c r="E32" s="33">
        <v>854.7991835109495</v>
      </c>
      <c r="G32" s="66"/>
      <c r="H32" s="67">
        <f t="shared" si="0"/>
        <v>3.621560654565341</v>
      </c>
      <c r="I32">
        <f t="shared" si="1"/>
        <v>0.9606487998019902</v>
      </c>
      <c r="J32" s="8">
        <f t="shared" si="2"/>
        <v>0.25482000843963887</v>
      </c>
      <c r="K32" s="66">
        <f t="shared" si="3"/>
        <v>0.999856</v>
      </c>
      <c r="L32" s="8">
        <f t="shared" si="4"/>
        <v>0.016967999999999997</v>
      </c>
      <c r="M32" s="8">
        <f>IMABS(IMDIV(1,IMSUM(K32,COMPLEX(0,L32))))</f>
        <v>1.0000000331200019</v>
      </c>
      <c r="N32" s="8"/>
      <c r="O32" s="11"/>
      <c r="P32" s="52"/>
      <c r="Q32" s="53"/>
      <c r="R32" s="53"/>
      <c r="S32" s="53"/>
      <c r="T32" s="53"/>
      <c r="U32" s="53"/>
      <c r="V32" s="53"/>
      <c r="W32" s="53"/>
      <c r="X32" s="53"/>
    </row>
    <row r="33" spans="1:24" ht="15">
      <c r="A33" s="64">
        <v>0.7</v>
      </c>
      <c r="B33" s="65">
        <v>4.39822971502571</v>
      </c>
      <c r="C33" s="34">
        <v>16535.598489409782</v>
      </c>
      <c r="D33" s="8">
        <v>3759.603195103492</v>
      </c>
      <c r="E33" s="33">
        <v>854.7991893782915</v>
      </c>
      <c r="G33" s="66"/>
      <c r="H33" s="67">
        <f t="shared" si="0"/>
        <v>4.929346480326751</v>
      </c>
      <c r="I33">
        <f t="shared" si="1"/>
        <v>1.120756940795198</v>
      </c>
      <c r="J33" s="8">
        <f t="shared" si="2"/>
        <v>0.2548200101887235</v>
      </c>
      <c r="K33" s="66">
        <f t="shared" si="3"/>
        <v>0.999804</v>
      </c>
      <c r="L33" s="8">
        <f t="shared" si="4"/>
        <v>0.019795999999999998</v>
      </c>
      <c r="M33" s="8">
        <f>IMABS(IMDIV(1,IMSUM(K33,COMPLEX(0,L33))))</f>
        <v>1.0000000399840026</v>
      </c>
      <c r="N33" s="8"/>
      <c r="O33" s="11"/>
      <c r="P33" s="52"/>
      <c r="Q33" s="53"/>
      <c r="R33" s="53"/>
      <c r="S33" s="53"/>
      <c r="T33" s="53"/>
      <c r="U33" s="53"/>
      <c r="V33" s="53"/>
      <c r="W33" s="53"/>
      <c r="X33" s="53"/>
    </row>
    <row r="34" spans="1:24" ht="15">
      <c r="A34" s="64">
        <v>0.8</v>
      </c>
      <c r="B34" s="65">
        <v>5.026548245743669</v>
      </c>
      <c r="C34" s="34">
        <v>21597.516492815812</v>
      </c>
      <c r="D34" s="8">
        <v>4296.689385425464</v>
      </c>
      <c r="E34" s="33">
        <v>854.7991932761757</v>
      </c>
      <c r="G34" s="66"/>
      <c r="H34" s="67">
        <f t="shared" si="0"/>
        <v>6.43833012611209</v>
      </c>
      <c r="I34">
        <f t="shared" si="1"/>
        <v>1.2808650810352564</v>
      </c>
      <c r="J34" s="8">
        <f t="shared" si="2"/>
        <v>0.2548200113507027</v>
      </c>
      <c r="K34" s="66">
        <f t="shared" si="3"/>
        <v>0.999744</v>
      </c>
      <c r="L34" s="8">
        <f t="shared" si="4"/>
        <v>0.022624</v>
      </c>
      <c r="M34" s="8">
        <f>IMABS(IMDIV(1,IMSUM(K34,COMPLEX(0,L34))))</f>
        <v>1.0000000445440025</v>
      </c>
      <c r="N34" s="8"/>
      <c r="O34" s="11"/>
      <c r="P34" s="52"/>
      <c r="Q34" s="53"/>
      <c r="R34" s="53"/>
      <c r="S34" s="53"/>
      <c r="T34" s="53"/>
      <c r="U34" s="53"/>
      <c r="V34" s="53"/>
      <c r="W34" s="53"/>
      <c r="X34" s="53"/>
    </row>
    <row r="35" spans="1:24" ht="15">
      <c r="A35" s="64">
        <v>0.918</v>
      </c>
      <c r="B35" s="65">
        <f>2*PI()*A35</f>
        <v>5.76796411199086</v>
      </c>
      <c r="C35" s="34">
        <v>28438.664838973433</v>
      </c>
      <c r="D35" s="8">
        <v>4930.451071956755</v>
      </c>
      <c r="E35" s="33">
        <v>854.7991936543048</v>
      </c>
      <c r="G35" s="66"/>
      <c r="H35" s="67">
        <f t="shared" si="0"/>
        <v>8.477711436871585</v>
      </c>
      <c r="I35">
        <f t="shared" si="1"/>
        <v>1.4697926811381345</v>
      </c>
      <c r="J35" s="8">
        <f t="shared" si="2"/>
        <v>0.2548200114634249</v>
      </c>
      <c r="K35" s="66">
        <f t="shared" si="3"/>
        <v>0.9996629104</v>
      </c>
      <c r="L35" s="8">
        <f t="shared" si="4"/>
        <v>0.025961039999999998</v>
      </c>
      <c r="M35" s="8">
        <f>IMABS(IMDIV(1,IMSUM(K35,COMPLEX(0,L35))))</f>
        <v>1.0000000449863626</v>
      </c>
      <c r="N35" s="8"/>
      <c r="O35" s="11"/>
      <c r="P35" s="52"/>
      <c r="Q35" s="53"/>
      <c r="R35" s="53"/>
      <c r="S35" s="53"/>
      <c r="T35" s="53"/>
      <c r="U35" s="53"/>
      <c r="V35" s="53"/>
      <c r="W35" s="53"/>
      <c r="X35" s="53"/>
    </row>
    <row r="36" spans="1:24" ht="15">
      <c r="A36" s="64">
        <v>1</v>
      </c>
      <c r="B36" s="65">
        <v>6.283185307179586</v>
      </c>
      <c r="C36" s="34">
        <v>33746.119393679255</v>
      </c>
      <c r="D36" s="8">
        <v>5370.861711673328</v>
      </c>
      <c r="E36" s="33">
        <v>854.799190075808</v>
      </c>
      <c r="G36" s="66"/>
      <c r="H36" s="67">
        <f t="shared" si="0"/>
        <v>10.059890784385917</v>
      </c>
      <c r="I36">
        <f t="shared" si="1"/>
        <v>1.601081345299623</v>
      </c>
      <c r="J36" s="8">
        <f t="shared" si="2"/>
        <v>0.25482001039665675</v>
      </c>
      <c r="K36" s="66">
        <f t="shared" si="3"/>
        <v>0.9996</v>
      </c>
      <c r="L36" s="8">
        <f t="shared" si="4"/>
        <v>0.02828</v>
      </c>
      <c r="M36" s="8">
        <f>IMABS(IMDIV(1,IMSUM(K36,COMPLEX(0,L36))))</f>
        <v>1.000000040800003</v>
      </c>
      <c r="N36" s="8"/>
      <c r="O36" s="11"/>
      <c r="P36" s="52"/>
      <c r="Q36" s="53"/>
      <c r="R36" s="53"/>
      <c r="S36" s="53"/>
      <c r="T36" s="53"/>
      <c r="U36" s="53"/>
      <c r="V36" s="53"/>
      <c r="W36" s="53"/>
      <c r="X36" s="53"/>
    </row>
    <row r="37" spans="1:24" ht="15">
      <c r="A37" s="64">
        <v>1.5</v>
      </c>
      <c r="B37" s="65">
        <v>9.42477796076938</v>
      </c>
      <c r="C37" s="34">
        <v>75928.75542417493</v>
      </c>
      <c r="D37" s="8">
        <v>8056.2911657153345</v>
      </c>
      <c r="E37" s="33">
        <v>854.7990413407755</v>
      </c>
      <c r="G37" s="66"/>
      <c r="H37" s="67">
        <f t="shared" si="0"/>
        <v>22.634750326421774</v>
      </c>
      <c r="I37">
        <f t="shared" si="1"/>
        <v>2.401621600067278</v>
      </c>
      <c r="J37" s="8">
        <f t="shared" si="2"/>
        <v>0.25481996605798285</v>
      </c>
      <c r="K37" s="66">
        <f t="shared" si="3"/>
        <v>0.9991</v>
      </c>
      <c r="L37" s="8">
        <f t="shared" si="4"/>
        <v>0.04241999999999999</v>
      </c>
      <c r="M37" s="8">
        <f>IMABS(IMDIV(1,IMSUM(K37,COMPLEX(0,L37))))</f>
        <v>0.9999998668000268</v>
      </c>
      <c r="N37" s="8"/>
      <c r="O37" s="11"/>
      <c r="P37" s="52"/>
      <c r="Q37" s="53"/>
      <c r="R37" s="53"/>
      <c r="S37" s="53"/>
      <c r="T37" s="53"/>
      <c r="U37" s="53"/>
      <c r="V37" s="53"/>
      <c r="W37" s="53"/>
      <c r="X37" s="53"/>
    </row>
    <row r="38" spans="1:24" ht="15">
      <c r="A38" s="64">
        <v>2</v>
      </c>
      <c r="B38" s="65">
        <v>12.566370614359172</v>
      </c>
      <c r="C38" s="34">
        <v>134984.36451185128</v>
      </c>
      <c r="D38" s="8">
        <v>10741.714426089673</v>
      </c>
      <c r="E38" s="33">
        <v>854.7984740968466</v>
      </c>
      <c r="G38" s="66"/>
      <c r="H38" s="67">
        <f t="shared" si="0"/>
        <v>40.239529432925146</v>
      </c>
      <c r="I38">
        <f t="shared" si="1"/>
        <v>3.2021600084709245</v>
      </c>
      <c r="J38" s="8">
        <f t="shared" si="2"/>
        <v>0.25481979695966656</v>
      </c>
      <c r="K38" s="66">
        <f t="shared" si="3"/>
        <v>0.9984</v>
      </c>
      <c r="L38" s="8">
        <f t="shared" si="4"/>
        <v>0.05656</v>
      </c>
      <c r="M38" s="8">
        <f>IMABS(IMDIV(1,IMSUM(K38,COMPLEX(0,L38))))</f>
        <v>0.9999992032009518</v>
      </c>
      <c r="N38" s="8"/>
      <c r="O38" s="11"/>
      <c r="P38" s="52"/>
      <c r="Q38" s="53"/>
      <c r="R38" s="53"/>
      <c r="S38" s="53"/>
      <c r="T38" s="53"/>
      <c r="U38" s="53"/>
      <c r="V38" s="53"/>
      <c r="W38" s="53"/>
      <c r="X38" s="53"/>
    </row>
    <row r="39" spans="1:24" ht="15">
      <c r="A39" s="64">
        <v>3</v>
      </c>
      <c r="B39" s="65">
        <v>18.84955592153876</v>
      </c>
      <c r="C39" s="34">
        <v>303713.42429019953</v>
      </c>
      <c r="D39" s="8">
        <v>16112.49758638379</v>
      </c>
      <c r="E39" s="33">
        <v>854.7945454764044</v>
      </c>
      <c r="G39" s="66"/>
      <c r="H39" s="67">
        <f t="shared" si="0"/>
        <v>90.53852511063953</v>
      </c>
      <c r="I39">
        <f t="shared" si="1"/>
        <v>4.803217937202657</v>
      </c>
      <c r="J39" s="8">
        <f t="shared" si="2"/>
        <v>0.25481862581781994</v>
      </c>
      <c r="K39" s="66">
        <f t="shared" si="3"/>
        <v>0.9964</v>
      </c>
      <c r="L39" s="8">
        <f t="shared" si="4"/>
        <v>0.08483999999999998</v>
      </c>
      <c r="M39" s="8">
        <f>IMABS(IMDIV(1,IMSUM(K39,COMPLEX(0,L39))))</f>
        <v>0.9999946072436228</v>
      </c>
      <c r="N39" s="8"/>
      <c r="O39" s="11"/>
      <c r="P39" s="52"/>
      <c r="Q39" s="53"/>
      <c r="R39" s="53"/>
      <c r="S39" s="53"/>
      <c r="T39" s="53"/>
      <c r="U39" s="53"/>
      <c r="V39" s="53"/>
      <c r="W39" s="53"/>
      <c r="X39" s="53"/>
    </row>
    <row r="40" spans="1:24" ht="15">
      <c r="A40" s="64">
        <v>4</v>
      </c>
      <c r="B40" s="65">
        <v>25.132741228718345</v>
      </c>
      <c r="C40" s="34">
        <v>539927.8742119973</v>
      </c>
      <c r="D40" s="8">
        <v>21483.047523484613</v>
      </c>
      <c r="E40" s="33">
        <v>854.7833015101692</v>
      </c>
      <c r="G40" s="66"/>
      <c r="H40" s="67">
        <f t="shared" si="0"/>
        <v>160.95526074134935</v>
      </c>
      <c r="I40">
        <f t="shared" si="1"/>
        <v>6.404206340907658</v>
      </c>
      <c r="J40" s="8">
        <f t="shared" si="2"/>
        <v>0.2548152739339784</v>
      </c>
      <c r="K40" s="66">
        <f t="shared" si="3"/>
        <v>0.9936</v>
      </c>
      <c r="L40" s="8">
        <f t="shared" si="4"/>
        <v>0.11312</v>
      </c>
      <c r="M40" s="8">
        <f>IMABS(IMDIV(1,IMSUM(K40,COMPLEX(0,L40))))</f>
        <v>0.9999814533159815</v>
      </c>
      <c r="N40" s="8"/>
      <c r="O40" s="11"/>
      <c r="P40" s="52"/>
      <c r="Q40" s="53"/>
      <c r="R40" s="53"/>
      <c r="S40" s="53"/>
      <c r="T40" s="53"/>
      <c r="U40" s="53"/>
      <c r="V40" s="53"/>
      <c r="W40" s="53"/>
      <c r="X40" s="53"/>
    </row>
    <row r="41" spans="1:16" ht="15">
      <c r="A41" s="64">
        <v>5</v>
      </c>
      <c r="B41" s="65">
        <v>31.41592653589793</v>
      </c>
      <c r="C41" s="34">
        <v>843613.3183981748</v>
      </c>
      <c r="D41" s="8">
        <v>26853.0459362453</v>
      </c>
      <c r="E41" s="33">
        <v>854.7589995654345</v>
      </c>
      <c r="G41" s="66"/>
      <c r="H41" s="67">
        <f t="shared" si="0"/>
        <v>251.4854448398769</v>
      </c>
      <c r="I41">
        <f t="shared" si="1"/>
        <v>8.005030332386118</v>
      </c>
      <c r="J41" s="8">
        <f t="shared" si="2"/>
        <v>0.2548080293999617</v>
      </c>
      <c r="K41" s="66">
        <f t="shared" si="3"/>
        <v>0.99</v>
      </c>
      <c r="L41" s="8">
        <f t="shared" si="4"/>
        <v>0.1414</v>
      </c>
      <c r="M41" s="8">
        <f>IMABS(IMDIV(1,IMSUM(K41,COMPLEX(0,L41))))</f>
        <v>0.9999530233104219</v>
      </c>
      <c r="N41" s="8"/>
      <c r="O41" s="11"/>
      <c r="P41" s="10"/>
    </row>
    <row r="42" spans="1:16" ht="15">
      <c r="A42" s="64">
        <f>A32*10</f>
        <v>6</v>
      </c>
      <c r="B42" s="65">
        <f>A42*2*PI()</f>
        <v>37.69911184307752</v>
      </c>
      <c r="C42" s="34">
        <v>1214739.5930568182</v>
      </c>
      <c r="D42" s="8">
        <v>32221.968467405004</v>
      </c>
      <c r="E42" s="33">
        <v>854.714259623115</v>
      </c>
      <c r="G42" s="66"/>
      <c r="H42" s="67">
        <f t="shared" si="0"/>
        <v>362.12008542558095</v>
      </c>
      <c r="I42">
        <f t="shared" si="1"/>
        <v>9.60553359805677</v>
      </c>
      <c r="J42" s="8">
        <f t="shared" si="2"/>
        <v>0.25479469219433565</v>
      </c>
      <c r="K42" s="66">
        <f t="shared" si="3"/>
        <v>0.9856</v>
      </c>
      <c r="L42" s="8">
        <f t="shared" si="4"/>
        <v>0.16967999999999997</v>
      </c>
      <c r="M42" s="8">
        <f>IMABS(IMDIV(1,IMSUM(K42,COMPLEX(0,L42))))</f>
        <v>0.9999006835975813</v>
      </c>
      <c r="N42" s="8"/>
      <c r="O42" s="11"/>
      <c r="P42" s="10"/>
    </row>
    <row r="43" spans="1:16" ht="15">
      <c r="A43" s="64">
        <f>A33*10</f>
        <v>7</v>
      </c>
      <c r="B43" s="65">
        <f>A43*2*PI()</f>
        <v>43.982297150257104</v>
      </c>
      <c r="C43" s="34">
        <v>1653252.0407446236</v>
      </c>
      <c r="D43" s="8">
        <v>37589.0334944672</v>
      </c>
      <c r="E43" s="33">
        <v>854.6400695273251</v>
      </c>
      <c r="G43" s="66"/>
      <c r="H43" s="67">
        <f t="shared" si="0"/>
        <v>492.8428888350696</v>
      </c>
      <c r="I43">
        <f t="shared" si="1"/>
        <v>11.205483132255829</v>
      </c>
      <c r="J43" s="8">
        <f t="shared" si="2"/>
        <v>0.2547725757473385</v>
      </c>
      <c r="K43" s="66">
        <f t="shared" si="3"/>
        <v>0.9804</v>
      </c>
      <c r="L43" s="8">
        <f t="shared" si="4"/>
        <v>0.19795999999999997</v>
      </c>
      <c r="M43" s="8">
        <f>IMABS(IMDIV(1,IMSUM(K43,COMPLEX(0,L43))))</f>
        <v>0.999813891167642</v>
      </c>
      <c r="N43" s="8"/>
      <c r="O43" s="11"/>
      <c r="P43" s="10"/>
    </row>
    <row r="44" spans="1:16" ht="15">
      <c r="A44" s="64">
        <f>A34*10</f>
        <v>8</v>
      </c>
      <c r="B44" s="65">
        <f>A44*2*PI()</f>
        <v>50.26548245743669</v>
      </c>
      <c r="C44" s="34">
        <v>2159060.874614844</v>
      </c>
      <c r="D44" s="8">
        <v>42953.151328907916</v>
      </c>
      <c r="E44" s="33">
        <v>854.5257944212385</v>
      </c>
      <c r="G44" s="66"/>
      <c r="H44" s="67">
        <f t="shared" si="0"/>
        <v>643.6270891501165</v>
      </c>
      <c r="I44">
        <f t="shared" si="1"/>
        <v>12.80455409326113</v>
      </c>
      <c r="J44" s="8">
        <f t="shared" si="2"/>
        <v>0.25473850975375883</v>
      </c>
      <c r="K44" s="66">
        <f t="shared" si="3"/>
        <v>0.9744</v>
      </c>
      <c r="L44" s="8">
        <f t="shared" si="4"/>
        <v>0.22624</v>
      </c>
      <c r="M44" s="8">
        <f>IMABS(IMDIV(1,IMSUM(K44,COMPLEX(0,L44))))</f>
        <v>0.9996802046690167</v>
      </c>
      <c r="N44" s="8"/>
      <c r="O44" s="11"/>
      <c r="P44" s="10"/>
    </row>
    <row r="45" spans="1:16" ht="15">
      <c r="A45" s="64">
        <v>9</v>
      </c>
      <c r="B45" s="65">
        <f>A45*2*PI()</f>
        <v>56.548667764616276</v>
      </c>
      <c r="C45" s="34">
        <v>2732028.6667598723</v>
      </c>
      <c r="D45" s="8">
        <v>48312.87410928825</v>
      </c>
      <c r="E45" s="33">
        <v>854.3591921632972</v>
      </c>
      <c r="G45" s="66"/>
      <c r="H45" s="67">
        <f t="shared" si="0"/>
        <v>814.4317184085944</v>
      </c>
      <c r="I45">
        <f t="shared" si="1"/>
        <v>14.402314866172707</v>
      </c>
      <c r="J45" s="8">
        <f t="shared" si="2"/>
        <v>0.25468884476858616</v>
      </c>
      <c r="K45" s="66">
        <f t="shared" si="3"/>
        <v>0.9676</v>
      </c>
      <c r="L45" s="8">
        <f t="shared" si="4"/>
        <v>0.25451999999999997</v>
      </c>
      <c r="M45" s="8">
        <f>IMABS(IMDIV(1,IMSUM(K45,COMPLEX(0,L45))))</f>
        <v>0.999485302443239</v>
      </c>
      <c r="N45" s="8"/>
      <c r="O45" s="11"/>
      <c r="P45" s="10"/>
    </row>
    <row r="46" spans="1:16" ht="15">
      <c r="A46" s="64">
        <f>A36*10</f>
        <v>10</v>
      </c>
      <c r="B46" s="65">
        <f>A46*2*PI()</f>
        <v>62.83185307179586</v>
      </c>
      <c r="C46" s="34">
        <v>3371956.0159611367</v>
      </c>
      <c r="D46" s="8">
        <v>53666.34678286689</v>
      </c>
      <c r="E46" s="33">
        <v>854.12643681771</v>
      </c>
      <c r="G46" s="66"/>
      <c r="H46" s="67">
        <f t="shared" si="0"/>
        <v>1005.1973340874177</v>
      </c>
      <c r="I46">
        <f t="shared" si="1"/>
        <v>15.998212450280787</v>
      </c>
      <c r="J46" s="8">
        <f t="shared" si="2"/>
        <v>0.254619459209649</v>
      </c>
      <c r="K46" s="66">
        <f t="shared" si="3"/>
        <v>0.96</v>
      </c>
      <c r="L46" s="8">
        <f t="shared" si="4"/>
        <v>0.2828</v>
      </c>
      <c r="M46" s="8">
        <f>IMABS(IMDIV(1,IMSUM(K46,COMPLEX(0,L46))))</f>
        <v>0.9992130100056865</v>
      </c>
      <c r="N46" s="8"/>
      <c r="O46" s="11"/>
      <c r="P46" s="10"/>
    </row>
    <row r="47" spans="1:16" ht="15">
      <c r="A47" s="64">
        <f aca="true" t="shared" si="5" ref="A47:A66">A37*10</f>
        <v>15</v>
      </c>
      <c r="B47" s="65">
        <f aca="true" t="shared" si="6" ref="B47:B66">A47*2*PI()</f>
        <v>94.24777960769379</v>
      </c>
      <c r="C47" s="34">
        <v>7562514.8651977405</v>
      </c>
      <c r="D47" s="8">
        <v>80240.7748668106</v>
      </c>
      <c r="E47" s="33">
        <v>851.3810638384554</v>
      </c>
      <c r="G47" s="66"/>
      <c r="H47" s="67">
        <f t="shared" si="0"/>
        <v>2254.424359484543</v>
      </c>
      <c r="I47">
        <f t="shared" si="1"/>
        <v>23.920185375916336</v>
      </c>
      <c r="J47" s="8">
        <f t="shared" si="2"/>
        <v>0.2538010494834368</v>
      </c>
      <c r="K47" s="66">
        <f t="shared" si="3"/>
        <v>0.91</v>
      </c>
      <c r="L47" s="8">
        <f t="shared" si="4"/>
        <v>0.42419999999999997</v>
      </c>
      <c r="M47" s="8">
        <f>IMABS(IMDIV(1,IMSUM(K47,COMPLEX(0,L47))))</f>
        <v>0.9960012930046183</v>
      </c>
      <c r="N47" s="8"/>
      <c r="P47" s="2"/>
    </row>
    <row r="48" spans="1:14" ht="15">
      <c r="A48" s="64">
        <f t="shared" si="5"/>
        <v>20</v>
      </c>
      <c r="B48" s="65">
        <f t="shared" si="6"/>
        <v>125.66370614359172</v>
      </c>
      <c r="C48" s="34">
        <v>13329543.261069695</v>
      </c>
      <c r="D48" s="8">
        <v>106073.13495782521</v>
      </c>
      <c r="E48" s="33">
        <v>844.1031878895802</v>
      </c>
      <c r="G48" s="66"/>
      <c r="H48" s="67">
        <f t="shared" si="0"/>
        <v>3973.605019521877</v>
      </c>
      <c r="I48">
        <f t="shared" si="1"/>
        <v>31.620944037583698</v>
      </c>
      <c r="J48" s="8">
        <f t="shared" si="2"/>
        <v>0.25163147744068204</v>
      </c>
      <c r="K48" s="66">
        <f t="shared" si="3"/>
        <v>0.84</v>
      </c>
      <c r="L48" s="8">
        <f t="shared" si="4"/>
        <v>0.5656</v>
      </c>
      <c r="M48" s="8">
        <f>IMABS(IMDIV(1,IMSUM(K48,COMPLEX(0,L48))))</f>
        <v>0.9874871573686603</v>
      </c>
      <c r="N48" s="8"/>
    </row>
    <row r="49" spans="1:14" ht="15">
      <c r="A49" s="64">
        <f t="shared" si="5"/>
        <v>30</v>
      </c>
      <c r="B49" s="65">
        <f t="shared" si="6"/>
        <v>188.49555921538757</v>
      </c>
      <c r="C49" s="34">
        <v>28578918.62943039</v>
      </c>
      <c r="D49" s="8">
        <v>151615.87226983006</v>
      </c>
      <c r="E49" s="33">
        <v>804.3471840977626</v>
      </c>
      <c r="G49" s="66"/>
      <c r="H49" s="67">
        <f t="shared" si="0"/>
        <v>8519.521809129008</v>
      </c>
      <c r="I49">
        <f t="shared" si="1"/>
        <v>45.19746695673629</v>
      </c>
      <c r="J49" s="8">
        <f t="shared" si="2"/>
        <v>0.23978000937990618</v>
      </c>
      <c r="K49" s="66">
        <f t="shared" si="3"/>
        <v>0.6400000000000001</v>
      </c>
      <c r="L49" s="8">
        <f t="shared" si="4"/>
        <v>0.8483999999999999</v>
      </c>
      <c r="M49" s="8">
        <f>IMABS(IMDIV(1,IMSUM(K49,COMPLEX(0,L49))))</f>
        <v>0.9409779820261603</v>
      </c>
      <c r="N49" s="8"/>
    </row>
    <row r="50" spans="1:14" ht="15">
      <c r="A50" s="64">
        <f t="shared" si="5"/>
        <v>40</v>
      </c>
      <c r="B50" s="65">
        <f t="shared" si="6"/>
        <v>251.32741228718345</v>
      </c>
      <c r="C50" s="34">
        <v>45483661.14910804</v>
      </c>
      <c r="D50" s="8">
        <v>180973.7375449335</v>
      </c>
      <c r="E50" s="33">
        <v>720.0716225022874</v>
      </c>
      <c r="G50" s="66"/>
      <c r="H50" s="67">
        <f t="shared" si="0"/>
        <v>13558.912012850464</v>
      </c>
      <c r="I50">
        <f t="shared" si="1"/>
        <v>53.94919674483079</v>
      </c>
      <c r="J50" s="8">
        <f t="shared" si="2"/>
        <v>0.21465703344442527</v>
      </c>
      <c r="K50" s="66">
        <f t="shared" si="3"/>
        <v>0.36</v>
      </c>
      <c r="L50" s="8">
        <f t="shared" si="4"/>
        <v>1.1312</v>
      </c>
      <c r="M50" s="8">
        <f>IMABS(IMDIV(1,IMSUM(K50,COMPLEX(0,L50))))</f>
        <v>0.8423869140743477</v>
      </c>
      <c r="N50" s="8"/>
    </row>
    <row r="51" spans="1:14" ht="15">
      <c r="A51" s="64">
        <f t="shared" si="5"/>
        <v>50</v>
      </c>
      <c r="B51" s="65">
        <f t="shared" si="6"/>
        <v>314.1592653589793</v>
      </c>
      <c r="C51" s="34">
        <v>59664282.20798715</v>
      </c>
      <c r="D51" s="8">
        <v>189917.3087886196</v>
      </c>
      <c r="E51" s="33">
        <v>604.5255694483732</v>
      </c>
      <c r="G51" s="66"/>
      <c r="H51" s="67">
        <f t="shared" si="0"/>
        <v>17786.22767670148</v>
      </c>
      <c r="I51">
        <f t="shared" si="1"/>
        <v>56.61532107409836</v>
      </c>
      <c r="J51" s="8">
        <f t="shared" si="2"/>
        <v>0.18021216407355015</v>
      </c>
      <c r="K51" s="66">
        <f t="shared" si="3"/>
        <v>0</v>
      </c>
      <c r="L51" s="8">
        <f t="shared" si="4"/>
        <v>1.414</v>
      </c>
      <c r="M51" s="8">
        <f>IMABS(IMDIV(1,IMSUM(K51,COMPLEX(0,L51))))</f>
        <v>0.707213578500707</v>
      </c>
      <c r="N51" s="8"/>
    </row>
    <row r="52" spans="1:14" ht="15">
      <c r="A52" s="64">
        <f t="shared" si="5"/>
        <v>60</v>
      </c>
      <c r="B52" s="65">
        <f t="shared" si="6"/>
        <v>376.99111843077515</v>
      </c>
      <c r="C52" s="34">
        <v>69304926.05792119</v>
      </c>
      <c r="D52" s="8">
        <v>183837.02604560766</v>
      </c>
      <c r="E52" s="33">
        <v>487.64285697453283</v>
      </c>
      <c r="G52" s="66"/>
      <c r="H52" s="67">
        <f t="shared" si="0"/>
        <v>20660.152915040544</v>
      </c>
      <c r="I52">
        <f t="shared" si="1"/>
        <v>54.80275769105223</v>
      </c>
      <c r="J52" s="8">
        <f t="shared" si="2"/>
        <v>0.1453688296933058</v>
      </c>
      <c r="K52" s="66">
        <f t="shared" si="3"/>
        <v>-0.4399999999999995</v>
      </c>
      <c r="L52" s="8">
        <f t="shared" si="4"/>
        <v>1.6967999999999999</v>
      </c>
      <c r="M52" s="8">
        <f>IMABS(IMDIV(1,IMSUM(K52,COMPLEX(0,L52))))</f>
        <v>0.5704765312507095</v>
      </c>
      <c r="N52" s="8"/>
    </row>
    <row r="53" spans="1:14" ht="15">
      <c r="A53" s="64">
        <f t="shared" si="5"/>
        <v>70</v>
      </c>
      <c r="B53" s="65">
        <f t="shared" si="6"/>
        <v>439.822971502571</v>
      </c>
      <c r="C53" s="34">
        <v>75158577.18200997</v>
      </c>
      <c r="D53" s="8">
        <v>170883.70106100888</v>
      </c>
      <c r="E53" s="33">
        <v>388.528367395676</v>
      </c>
      <c r="G53" s="66"/>
      <c r="H53" s="67">
        <f t="shared" si="0"/>
        <v>22405.15625338767</v>
      </c>
      <c r="I53">
        <f t="shared" si="1"/>
        <v>50.94130526389912</v>
      </c>
      <c r="J53" s="8">
        <f t="shared" si="2"/>
        <v>0.11582229343289618</v>
      </c>
      <c r="K53" s="66">
        <f t="shared" si="3"/>
        <v>-0.9599999999999997</v>
      </c>
      <c r="L53" s="8">
        <f t="shared" si="4"/>
        <v>1.9795999999999998</v>
      </c>
      <c r="M53" s="8">
        <f>IMABS(IMDIV(1,IMSUM(K53,COMPLEX(0,L53))))</f>
        <v>0.4545259141075904</v>
      </c>
      <c r="N53" s="8"/>
    </row>
    <row r="54" spans="1:14" ht="15">
      <c r="A54" s="64">
        <f t="shared" si="5"/>
        <v>80</v>
      </c>
      <c r="B54" s="65">
        <f t="shared" si="6"/>
        <v>502.6548245743669</v>
      </c>
      <c r="C54" s="34">
        <v>78590718.37374733</v>
      </c>
      <c r="D54" s="8">
        <v>156351.26637906162</v>
      </c>
      <c r="E54" s="33">
        <v>311.0509612863165</v>
      </c>
      <c r="G54" s="66"/>
      <c r="H54" s="67">
        <f t="shared" si="0"/>
        <v>23428.295096188573</v>
      </c>
      <c r="I54">
        <f t="shared" si="1"/>
        <v>46.609112159675284</v>
      </c>
      <c r="J54" s="8">
        <f t="shared" si="2"/>
        <v>0.09272588241671109</v>
      </c>
      <c r="K54" s="66">
        <f t="shared" si="3"/>
        <v>-1.56</v>
      </c>
      <c r="L54" s="8">
        <f t="shared" si="4"/>
        <v>2.2624</v>
      </c>
      <c r="M54" s="8">
        <f>IMABS(IMDIV(1,IMSUM(K54,COMPLEX(0,L54))))</f>
        <v>0.3638877733957739</v>
      </c>
      <c r="N54" s="8"/>
    </row>
    <row r="55" spans="1:14" ht="15">
      <c r="A55" s="64">
        <f t="shared" si="5"/>
        <v>90</v>
      </c>
      <c r="B55" s="65">
        <f t="shared" si="6"/>
        <v>565.4866776461628</v>
      </c>
      <c r="C55" s="34">
        <v>80619890.69724312</v>
      </c>
      <c r="D55" s="8">
        <v>142567.26795549502</v>
      </c>
      <c r="E55" s="33">
        <v>252.11428242470888</v>
      </c>
      <c r="G55" s="66"/>
      <c r="H55" s="67">
        <f t="shared" si="0"/>
        <v>24033.201743940477</v>
      </c>
      <c r="I55">
        <f t="shared" si="1"/>
        <v>42.50003173192096</v>
      </c>
      <c r="J55" s="8">
        <f t="shared" si="2"/>
        <v>0.07515655701886252</v>
      </c>
      <c r="K55" s="66">
        <f t="shared" si="3"/>
        <v>-2.2399999999999998</v>
      </c>
      <c r="L55" s="8">
        <f t="shared" si="4"/>
        <v>2.5451999999999995</v>
      </c>
      <c r="M55" s="8">
        <f>IMABS(IMDIV(1,IMSUM(K55,COMPLEX(0,L55))))</f>
        <v>0.29493978894459827</v>
      </c>
      <c r="N55" s="8"/>
    </row>
    <row r="56" spans="1:14" ht="15">
      <c r="A56" s="64">
        <f t="shared" si="5"/>
        <v>100</v>
      </c>
      <c r="B56" s="65">
        <f t="shared" si="6"/>
        <v>628.3185307179587</v>
      </c>
      <c r="C56" s="34">
        <v>81852174.783544</v>
      </c>
      <c r="D56" s="8">
        <v>130271.78219622817</v>
      </c>
      <c r="E56" s="33">
        <v>207.33398081920478</v>
      </c>
      <c r="G56" s="66"/>
      <c r="H56" s="67">
        <f t="shared" si="0"/>
        <v>24400.551932532708</v>
      </c>
      <c r="I56">
        <f t="shared" si="1"/>
        <v>38.8346845423308</v>
      </c>
      <c r="J56" s="8">
        <f t="shared" si="2"/>
        <v>0.06180732008326365</v>
      </c>
      <c r="K56" s="66">
        <f t="shared" si="3"/>
        <v>-3</v>
      </c>
      <c r="L56" s="8">
        <f t="shared" si="4"/>
        <v>2.828</v>
      </c>
      <c r="M56" s="8">
        <f>IMABS(IMDIV(1,IMSUM(K56,COMPLEX(0,L56))))</f>
        <v>0.24255286116970276</v>
      </c>
      <c r="N56" s="8"/>
    </row>
    <row r="57" spans="1:14" ht="15">
      <c r="A57" s="64">
        <f t="shared" si="5"/>
        <v>150</v>
      </c>
      <c r="B57" s="65">
        <f t="shared" si="6"/>
        <v>942.4777960769379</v>
      </c>
      <c r="C57" s="34">
        <v>83852073.9488183</v>
      </c>
      <c r="D57" s="8">
        <v>88969.81371641051</v>
      </c>
      <c r="E57" s="33">
        <v>94.39990425954562</v>
      </c>
      <c r="G57" s="66"/>
      <c r="H57" s="67">
        <f t="shared" si="0"/>
        <v>24996.73210210243</v>
      </c>
      <c r="I57">
        <f t="shared" si="1"/>
        <v>26.52235650128977</v>
      </c>
      <c r="J57" s="8">
        <f t="shared" si="2"/>
        <v>0.02814109426417156</v>
      </c>
      <c r="K57" s="66">
        <f t="shared" si="3"/>
        <v>-7.999999999999998</v>
      </c>
      <c r="L57" s="8">
        <f t="shared" si="4"/>
        <v>4.242</v>
      </c>
      <c r="M57" s="8">
        <f>IMABS(IMDIV(1,IMSUM(K57,COMPLEX(0,L57))))</f>
        <v>0.11043518665792153</v>
      </c>
      <c r="N57" s="8"/>
    </row>
    <row r="58" spans="1:14" ht="15">
      <c r="A58" s="64">
        <f t="shared" si="5"/>
        <v>200</v>
      </c>
      <c r="B58" s="65">
        <f t="shared" si="6"/>
        <v>1256.6370614359173</v>
      </c>
      <c r="C58" s="34">
        <v>84202583.40573704</v>
      </c>
      <c r="D58" s="8">
        <v>67006.28685065324</v>
      </c>
      <c r="E58" s="33">
        <v>53.321908852574666</v>
      </c>
      <c r="G58" s="66"/>
      <c r="H58" s="67">
        <f t="shared" si="0"/>
        <v>25101.220763876016</v>
      </c>
      <c r="I58">
        <f t="shared" si="1"/>
        <v>19.974916811058943</v>
      </c>
      <c r="J58" s="8">
        <f t="shared" si="2"/>
        <v>0.015895533741647146</v>
      </c>
      <c r="K58" s="66">
        <f t="shared" si="3"/>
        <v>-15</v>
      </c>
      <c r="L58" s="8">
        <f t="shared" si="4"/>
        <v>5.656</v>
      </c>
      <c r="M58" s="8">
        <f>IMABS(IMDIV(1,IMSUM(K58,COMPLEX(0,L58))))</f>
        <v>0.062379458997124035</v>
      </c>
      <c r="N58" s="8"/>
    </row>
    <row r="59" spans="1:14" ht="15">
      <c r="A59" s="64">
        <f t="shared" si="5"/>
        <v>300</v>
      </c>
      <c r="B59" s="65">
        <f t="shared" si="6"/>
        <v>1884.9555921538758</v>
      </c>
      <c r="C59" s="34">
        <v>84333472.44832934</v>
      </c>
      <c r="D59" s="8">
        <v>44740.29669418594</v>
      </c>
      <c r="E59" s="33">
        <v>23.735464580925587</v>
      </c>
      <c r="G59" s="66"/>
      <c r="H59" s="67">
        <f t="shared" si="0"/>
        <v>25140.239456899362</v>
      </c>
      <c r="I59">
        <f t="shared" si="1"/>
        <v>13.337311266931467</v>
      </c>
      <c r="J59" s="8">
        <f t="shared" si="2"/>
        <v>0.007075663385624574</v>
      </c>
      <c r="K59" s="66">
        <f t="shared" si="3"/>
        <v>-34.99999999999999</v>
      </c>
      <c r="L59" s="8">
        <f t="shared" si="4"/>
        <v>8.484</v>
      </c>
      <c r="M59" s="8">
        <f>IMABS(IMDIV(1,IMSUM(K59,COMPLEX(0,L59))))</f>
        <v>0.027767299998526705</v>
      </c>
      <c r="N59" s="8"/>
    </row>
    <row r="60" spans="1:14" ht="15">
      <c r="A60" s="64">
        <f t="shared" si="5"/>
        <v>400</v>
      </c>
      <c r="B60" s="65">
        <f t="shared" si="6"/>
        <v>2513.2741228718346</v>
      </c>
      <c r="C60" s="34">
        <v>84355396.38530007</v>
      </c>
      <c r="D60" s="8">
        <v>33563.945777991765</v>
      </c>
      <c r="E60" s="33">
        <v>13.354669700589351</v>
      </c>
      <c r="G60" s="66"/>
      <c r="H60" s="67">
        <f t="shared" si="0"/>
        <v>25146.77509463941</v>
      </c>
      <c r="I60">
        <f t="shared" si="1"/>
        <v>10.005583897830066</v>
      </c>
      <c r="J60" s="8">
        <f t="shared" si="2"/>
        <v>0.003981095339650821</v>
      </c>
      <c r="K60" s="66">
        <f t="shared" si="3"/>
        <v>-63</v>
      </c>
      <c r="L60" s="8">
        <f t="shared" si="4"/>
        <v>11.312</v>
      </c>
      <c r="M60" s="8">
        <f>IMABS(IMDIV(1,IMSUM(K60,COMPLEX(0,L60))))</f>
        <v>0.015623166704539757</v>
      </c>
      <c r="N60" s="8"/>
    </row>
    <row r="61" spans="1:14" ht="15">
      <c r="A61" s="64">
        <f t="shared" si="5"/>
        <v>500</v>
      </c>
      <c r="B61" s="65">
        <f t="shared" si="6"/>
        <v>3141.592653589793</v>
      </c>
      <c r="C61" s="34">
        <v>84361331.83981748</v>
      </c>
      <c r="D61" s="8">
        <v>26853.0459362453</v>
      </c>
      <c r="E61" s="33">
        <v>8.547589995654345</v>
      </c>
      <c r="G61" s="66"/>
      <c r="H61" s="67">
        <f t="shared" si="0"/>
        <v>25148.54448398768</v>
      </c>
      <c r="I61">
        <f t="shared" si="1"/>
        <v>8.005030332386116</v>
      </c>
      <c r="J61" s="8">
        <f t="shared" si="2"/>
        <v>0.002548080293999617</v>
      </c>
      <c r="K61" s="66">
        <f t="shared" si="3"/>
        <v>-98.99999999999999</v>
      </c>
      <c r="L61" s="8">
        <f t="shared" si="4"/>
        <v>14.139999999999999</v>
      </c>
      <c r="M61" s="8">
        <f>IMABS(IMDIV(1,IMSUM(K61,COMPLEX(0,L61))))</f>
        <v>0.00999953023310422</v>
      </c>
      <c r="N61" s="8"/>
    </row>
    <row r="62" spans="1:14" ht="15">
      <c r="A62" s="64">
        <f t="shared" si="5"/>
        <v>600</v>
      </c>
      <c r="B62" s="65">
        <f t="shared" si="6"/>
        <v>3769.9111843077517</v>
      </c>
      <c r="C62" s="34">
        <v>84363437.76500222</v>
      </c>
      <c r="D62" s="8">
        <v>22378.096894209306</v>
      </c>
      <c r="E62" s="33">
        <v>5.935974562838003</v>
      </c>
      <c r="G62" s="66"/>
      <c r="H62" s="67">
        <f t="shared" si="0"/>
        <v>25149.17227105592</v>
      </c>
      <c r="I62">
        <f t="shared" si="1"/>
        <v>6.671025136013629</v>
      </c>
      <c r="J62" s="8">
        <f t="shared" si="2"/>
        <v>0.0017695443764780875</v>
      </c>
      <c r="K62" s="66">
        <f t="shared" si="3"/>
        <v>-142.99999999999997</v>
      </c>
      <c r="L62" s="8">
        <f t="shared" si="4"/>
        <v>16.968</v>
      </c>
      <c r="M62" s="8">
        <f>IMABS(IMDIV(1,IMSUM(K62,COMPLEX(0,L62))))</f>
        <v>0.006944291564547868</v>
      </c>
      <c r="N62" s="8"/>
    </row>
    <row r="63" spans="1:14" ht="15">
      <c r="A63" s="64">
        <f t="shared" si="5"/>
        <v>700</v>
      </c>
      <c r="B63" s="65">
        <f t="shared" si="6"/>
        <v>4398.22971502571</v>
      </c>
      <c r="C63" s="34">
        <v>84364327.00125411</v>
      </c>
      <c r="D63" s="8">
        <v>19181.428089815214</v>
      </c>
      <c r="E63" s="33">
        <v>4.361170137222604</v>
      </c>
      <c r="G63" s="66"/>
      <c r="H63" s="67">
        <f t="shared" si="0"/>
        <v>25149.43735693057</v>
      </c>
      <c r="I63">
        <f t="shared" si="1"/>
        <v>5.718081816193532</v>
      </c>
      <c r="J63" s="8">
        <f t="shared" si="2"/>
        <v>0.001300087122930119</v>
      </c>
      <c r="K63" s="66">
        <f t="shared" si="3"/>
        <v>-194.99999999999994</v>
      </c>
      <c r="L63" s="8">
        <f t="shared" si="4"/>
        <v>19.795999999999996</v>
      </c>
      <c r="M63" s="8">
        <f>IMABS(IMDIV(1,IMSUM(K63,COMPLEX(0,L63))))</f>
        <v>0.005101982273487634</v>
      </c>
      <c r="N63" s="8"/>
    </row>
    <row r="64" spans="1:14" ht="15">
      <c r="A64" s="64">
        <f t="shared" si="5"/>
        <v>800</v>
      </c>
      <c r="B64" s="65">
        <f t="shared" si="6"/>
        <v>5026.548245743669</v>
      </c>
      <c r="C64" s="34">
        <v>84364750.91592143</v>
      </c>
      <c r="D64" s="8">
        <v>16783.83391373175</v>
      </c>
      <c r="E64" s="33">
        <v>3.3390376642547492</v>
      </c>
      <c r="G64" s="66"/>
      <c r="H64" s="67">
        <f t="shared" si="0"/>
        <v>25149.56372806099</v>
      </c>
      <c r="I64">
        <f t="shared" si="1"/>
        <v>5.003346729906927</v>
      </c>
      <c r="J64" s="8">
        <f t="shared" si="2"/>
        <v>0.000995384205084197</v>
      </c>
      <c r="K64" s="66">
        <f t="shared" si="3"/>
        <v>-255</v>
      </c>
      <c r="L64" s="8">
        <f t="shared" si="4"/>
        <v>22.624</v>
      </c>
      <c r="M64" s="8">
        <f>IMABS(IMDIV(1,IMSUM(K64,COMPLEX(0,L64))))</f>
        <v>0.0039062248060756496</v>
      </c>
      <c r="N64" s="8"/>
    </row>
    <row r="65" spans="1:14" ht="15">
      <c r="A65" s="64">
        <f t="shared" si="5"/>
        <v>900</v>
      </c>
      <c r="B65" s="65">
        <f t="shared" si="6"/>
        <v>5654.8667764616275</v>
      </c>
      <c r="C65" s="34">
        <v>84364971.84939113</v>
      </c>
      <c r="D65" s="8">
        <v>14919.002548487997</v>
      </c>
      <c r="E65" s="33">
        <v>2.6382588906582765</v>
      </c>
      <c r="G65" s="66"/>
      <c r="H65" s="67">
        <f t="shared" si="0"/>
        <v>25149.629589458265</v>
      </c>
      <c r="I65">
        <f t="shared" si="1"/>
        <v>4.447430962324975</v>
      </c>
      <c r="J65" s="8">
        <f t="shared" si="2"/>
        <v>0.000786478468571072</v>
      </c>
      <c r="K65" s="66">
        <f t="shared" si="3"/>
        <v>-322.99999999999994</v>
      </c>
      <c r="L65" s="8">
        <f t="shared" si="4"/>
        <v>25.451999999999995</v>
      </c>
      <c r="M65" s="8">
        <f>IMABS(IMDIV(1,IMSUM(K65,COMPLEX(0,L65))))</f>
        <v>0.003086407929405353</v>
      </c>
      <c r="N65" s="8"/>
    </row>
    <row r="66" spans="1:14" ht="15" thickBot="1">
      <c r="A66" s="68">
        <f t="shared" si="5"/>
        <v>1000</v>
      </c>
      <c r="B66" s="69">
        <f t="shared" si="6"/>
        <v>6283.185307179586</v>
      </c>
      <c r="C66" s="81">
        <v>84365095.09705546</v>
      </c>
      <c r="D66" s="78">
        <v>13427.121909114201</v>
      </c>
      <c r="E66" s="79">
        <v>2.1369928233330118</v>
      </c>
      <c r="G66" s="66"/>
      <c r="H66" s="67">
        <f t="shared" si="0"/>
        <v>25149.666330217344</v>
      </c>
      <c r="I66">
        <f t="shared" si="1"/>
        <v>4.002693713565898</v>
      </c>
      <c r="J66" s="8">
        <f t="shared" si="2"/>
        <v>0.0006370484901968678</v>
      </c>
      <c r="K66" s="66">
        <f t="shared" si="3"/>
        <v>-398.99999999999994</v>
      </c>
      <c r="L66" s="8">
        <f t="shared" si="4"/>
        <v>28.279999999999998</v>
      </c>
      <c r="M66" s="8">
        <f>IMABS(IMDIV(1,IMSUM(K66,COMPLEX(0,L66))))</f>
        <v>0.002499994075021065</v>
      </c>
      <c r="N66" s="8"/>
    </row>
    <row r="67" spans="6:14" ht="15">
      <c r="F67" s="8"/>
      <c r="G67" s="8"/>
      <c r="H67" s="8"/>
      <c r="J67" s="8"/>
      <c r="K67" s="8"/>
      <c r="L67" s="8"/>
      <c r="M67" s="8"/>
      <c r="N67" s="8"/>
    </row>
    <row r="68" spans="6:14" ht="15">
      <c r="F68" s="8"/>
      <c r="G68" s="8"/>
      <c r="H68" s="8"/>
      <c r="J68" s="8"/>
      <c r="K68" s="8"/>
      <c r="L68" s="8"/>
      <c r="M68" s="8"/>
      <c r="N68" s="8"/>
    </row>
    <row r="69" spans="6:14" ht="15">
      <c r="F69" s="8"/>
      <c r="G69" s="8"/>
      <c r="H69" s="8"/>
      <c r="J69" s="8"/>
      <c r="K69" s="8"/>
      <c r="L69" s="8"/>
      <c r="M69" s="8"/>
      <c r="N69" s="8"/>
    </row>
    <row r="70" spans="6:14" ht="15">
      <c r="F70" s="8"/>
      <c r="G70" s="8"/>
      <c r="H70" s="8"/>
      <c r="J70" s="8"/>
      <c r="K70" s="8"/>
      <c r="L70" s="8"/>
      <c r="M70" s="8"/>
      <c r="N70" s="8"/>
    </row>
    <row r="71" spans="6:14" ht="15">
      <c r="F71" s="8"/>
      <c r="G71" s="8"/>
      <c r="H71" s="8"/>
      <c r="J71" s="8"/>
      <c r="K71" s="8"/>
      <c r="L71" s="8"/>
      <c r="M71" s="8"/>
      <c r="N71" s="8"/>
    </row>
    <row r="72" spans="6:14" ht="15">
      <c r="F72" s="8"/>
      <c r="G72" s="8"/>
      <c r="H72" s="8"/>
      <c r="J72" s="8"/>
      <c r="K72" s="8"/>
      <c r="L72" s="8"/>
      <c r="M72" s="8"/>
      <c r="N72" s="8"/>
    </row>
    <row r="73" spans="6:14" ht="15">
      <c r="F73" s="8"/>
      <c r="G73" s="8"/>
      <c r="H73" s="8"/>
      <c r="J73" s="8"/>
      <c r="K73" s="8"/>
      <c r="L73" s="8"/>
      <c r="M73" s="8"/>
      <c r="N73" s="8"/>
    </row>
    <row r="74" spans="6:14" ht="15">
      <c r="F74" s="8"/>
      <c r="G74" s="8"/>
      <c r="H74" s="8"/>
      <c r="J74" s="8"/>
      <c r="K74" s="8"/>
      <c r="L74" s="8"/>
      <c r="M74" s="8"/>
      <c r="N74" s="8"/>
    </row>
    <row r="75" spans="6:14" ht="15">
      <c r="F75" s="8"/>
      <c r="G75" s="8"/>
      <c r="H75" s="8"/>
      <c r="J75" s="8"/>
      <c r="K75" s="8"/>
      <c r="L75" s="8"/>
      <c r="M75" s="8"/>
      <c r="N75" s="8"/>
    </row>
    <row r="76" spans="6:14" ht="15">
      <c r="F76" s="8"/>
      <c r="G76" s="8"/>
      <c r="H76" s="8"/>
      <c r="J76" s="8"/>
      <c r="K76" s="8"/>
      <c r="L76" s="8"/>
      <c r="M76" s="8"/>
      <c r="N76" s="8"/>
    </row>
    <row r="77" spans="6:14" ht="15">
      <c r="F77" s="8"/>
      <c r="G77" s="8"/>
      <c r="H77" s="8"/>
      <c r="J77" s="8"/>
      <c r="K77" s="8"/>
      <c r="L77" s="8"/>
      <c r="M77" s="8"/>
      <c r="N77" s="8"/>
    </row>
    <row r="78" spans="6:14" ht="15">
      <c r="F78" s="8"/>
      <c r="G78" s="8"/>
      <c r="H78" s="8"/>
      <c r="J78" s="8"/>
      <c r="K78" s="8"/>
      <c r="L78" s="8"/>
      <c r="M78" s="8"/>
      <c r="N78" s="8"/>
    </row>
    <row r="79" spans="6:14" ht="15">
      <c r="F79" s="8"/>
      <c r="G79" s="8"/>
      <c r="H79" s="8"/>
      <c r="J79" s="8"/>
      <c r="K79" s="8"/>
      <c r="L79" s="8"/>
      <c r="M79" s="8"/>
      <c r="N79" s="8"/>
    </row>
    <row r="80" spans="6:14" ht="15">
      <c r="F80" s="8"/>
      <c r="G80" s="8"/>
      <c r="H80" s="8"/>
      <c r="J80" s="8"/>
      <c r="K80" s="8"/>
      <c r="L80" s="8"/>
      <c r="M80" s="8"/>
      <c r="N80" s="8"/>
    </row>
    <row r="81" spans="6:14" ht="15">
      <c r="F81" s="8"/>
      <c r="G81" s="8"/>
      <c r="H81" s="8"/>
      <c r="J81" s="8"/>
      <c r="K81" s="8"/>
      <c r="L81" s="8"/>
      <c r="M81" s="8"/>
      <c r="N81" s="8"/>
    </row>
    <row r="82" spans="6:14" ht="15">
      <c r="F82" s="8"/>
      <c r="G82" s="8"/>
      <c r="H82" s="8"/>
      <c r="J82" s="8"/>
      <c r="K82" s="8"/>
      <c r="L82" s="8"/>
      <c r="M82" s="8"/>
      <c r="N82" s="8"/>
    </row>
    <row r="83" spans="6:14" ht="15">
      <c r="F83" s="8"/>
      <c r="G83" s="8"/>
      <c r="H83" s="8"/>
      <c r="J83" s="8"/>
      <c r="K83" s="8"/>
      <c r="L83" s="8"/>
      <c r="M83" s="8"/>
      <c r="N83" s="8"/>
    </row>
    <row r="84" spans="6:14" ht="15">
      <c r="F84" s="8"/>
      <c r="G84" s="8"/>
      <c r="H84" s="8"/>
      <c r="J84" s="8"/>
      <c r="K84" s="8"/>
      <c r="L84" s="8"/>
      <c r="M84" s="8"/>
      <c r="N84" s="8"/>
    </row>
    <row r="85" spans="6:14" ht="15">
      <c r="F85" s="8"/>
      <c r="G85" s="8"/>
      <c r="H85" s="8"/>
      <c r="J85" s="8"/>
      <c r="K85" s="8"/>
      <c r="L85" s="8"/>
      <c r="M85" s="8"/>
      <c r="N85" s="8"/>
    </row>
    <row r="86" spans="6:14" ht="15">
      <c r="F86" s="8"/>
      <c r="G86" s="8"/>
      <c r="H86" s="8"/>
      <c r="J86" s="8"/>
      <c r="K86" s="8"/>
      <c r="L86" s="8"/>
      <c r="M86" s="8"/>
      <c r="N86" s="8"/>
    </row>
    <row r="87" spans="6:14" ht="15">
      <c r="F87" s="8"/>
      <c r="G87" s="8"/>
      <c r="H87" s="8"/>
      <c r="J87" s="8"/>
      <c r="K87" s="8"/>
      <c r="L87" s="8"/>
      <c r="M87" s="8"/>
      <c r="N87" s="8"/>
    </row>
    <row r="88" spans="6:14" ht="15">
      <c r="F88" s="8"/>
      <c r="G88" s="8"/>
      <c r="H88" s="8"/>
      <c r="J88" s="8"/>
      <c r="K88" s="8"/>
      <c r="L88" s="8"/>
      <c r="M88" s="8"/>
      <c r="N88" s="8"/>
    </row>
    <row r="89" spans="6:14" ht="15">
      <c r="F89" s="8"/>
      <c r="G89" s="8"/>
      <c r="H89" s="8"/>
      <c r="J89" s="8"/>
      <c r="K89" s="8"/>
      <c r="L89" s="8"/>
      <c r="M89" s="8"/>
      <c r="N89" s="8"/>
    </row>
    <row r="90" spans="6:14" ht="15">
      <c r="F90" s="8"/>
      <c r="G90" s="8"/>
      <c r="H90" s="8"/>
      <c r="J90" s="8"/>
      <c r="K90" s="8"/>
      <c r="L90" s="8"/>
      <c r="M90" s="8"/>
      <c r="N90" s="8"/>
    </row>
    <row r="91" spans="6:14" ht="15">
      <c r="F91" s="8"/>
      <c r="G91" s="8"/>
      <c r="H91" s="8"/>
      <c r="J91" s="8"/>
      <c r="K91" s="8"/>
      <c r="L91" s="8"/>
      <c r="M91" s="8"/>
      <c r="N91" s="8"/>
    </row>
    <row r="92" spans="6:14" ht="15">
      <c r="F92" s="8"/>
      <c r="G92" s="8"/>
      <c r="H92" s="8"/>
      <c r="J92" s="8"/>
      <c r="K92" s="8"/>
      <c r="L92" s="8"/>
      <c r="M92" s="8"/>
      <c r="N92" s="8"/>
    </row>
    <row r="93" spans="6:14" ht="15">
      <c r="F93" s="8"/>
      <c r="G93" s="8"/>
      <c r="H93" s="8"/>
      <c r="J93" s="8"/>
      <c r="K93" s="8"/>
      <c r="L93" s="8"/>
      <c r="M93" s="8"/>
      <c r="N93" s="8"/>
    </row>
    <row r="94" spans="6:14" ht="15">
      <c r="F94" s="8"/>
      <c r="G94" s="8"/>
      <c r="H94" s="8"/>
      <c r="J94" s="8"/>
      <c r="K94" s="8"/>
      <c r="L94" s="8"/>
      <c r="M94" s="8"/>
      <c r="N94" s="8"/>
    </row>
    <row r="95" spans="8:14" ht="15">
      <c r="H95" s="8"/>
      <c r="J95" s="8"/>
      <c r="K95" s="8"/>
      <c r="L95" s="8"/>
      <c r="M95" s="8"/>
      <c r="N95" s="8"/>
    </row>
    <row r="96" spans="8:14" ht="15">
      <c r="H96" s="8"/>
      <c r="J96" s="8"/>
      <c r="K96" s="8"/>
      <c r="L96" s="8"/>
      <c r="M96" s="8"/>
      <c r="N96" s="8"/>
    </row>
    <row r="97" spans="10:14" ht="15">
      <c r="J97" s="8"/>
      <c r="K97" s="8"/>
      <c r="L97" s="8"/>
      <c r="M97" s="8"/>
      <c r="N97" s="8"/>
    </row>
    <row r="98" spans="10:14" ht="15">
      <c r="J98" s="8"/>
      <c r="K98" s="8"/>
      <c r="L98" s="8"/>
      <c r="M98" s="8"/>
      <c r="N98" s="8"/>
    </row>
    <row r="99" spans="10:14" ht="15">
      <c r="J99" s="8"/>
      <c r="K99" s="8"/>
      <c r="L99" s="8"/>
      <c r="M99" s="8"/>
      <c r="N99" s="8"/>
    </row>
    <row r="100" spans="10:14" ht="15">
      <c r="J100" s="8"/>
      <c r="K100" s="8"/>
      <c r="L100" s="8"/>
      <c r="M100" s="8"/>
      <c r="N100" s="8"/>
    </row>
    <row r="101" spans="10:14" ht="15">
      <c r="J101" s="8"/>
      <c r="K101" s="8"/>
      <c r="L101" s="8"/>
      <c r="M101" s="8"/>
      <c r="N101" s="8"/>
    </row>
    <row r="102" spans="10:14" ht="15">
      <c r="J102" s="8"/>
      <c r="K102" s="8"/>
      <c r="L102" s="8"/>
      <c r="M102" s="8"/>
      <c r="N102" s="8"/>
    </row>
    <row r="103" spans="10:14" ht="15">
      <c r="J103" s="8"/>
      <c r="K103" s="8"/>
      <c r="L103" s="8"/>
      <c r="M103" s="8"/>
      <c r="N103" s="8"/>
    </row>
    <row r="104" spans="10:14" ht="15">
      <c r="J104" s="8"/>
      <c r="K104" s="8"/>
      <c r="L104" s="8"/>
      <c r="M104" s="8"/>
      <c r="N104" s="8"/>
    </row>
    <row r="105" spans="10:14" ht="15">
      <c r="J105" s="8"/>
      <c r="K105" s="8"/>
      <c r="L105" s="8"/>
      <c r="M105" s="8"/>
      <c r="N105" s="8"/>
    </row>
    <row r="106" spans="10:14" ht="15">
      <c r="J106" s="8"/>
      <c r="K106" s="8"/>
      <c r="L106" s="8"/>
      <c r="M106" s="8"/>
      <c r="N106" s="8"/>
    </row>
    <row r="107" spans="10:14" ht="15">
      <c r="J107" s="8"/>
      <c r="K107" s="8"/>
      <c r="L107" s="8"/>
      <c r="M107" s="8"/>
      <c r="N107" s="8"/>
    </row>
    <row r="108" spans="10:14" ht="15">
      <c r="J108" s="8"/>
      <c r="K108" s="8"/>
      <c r="L108" s="8"/>
      <c r="M108" s="8"/>
      <c r="N108" s="8"/>
    </row>
    <row r="109" spans="10:14" ht="15">
      <c r="J109" s="8"/>
      <c r="K109" s="8"/>
      <c r="L109" s="8"/>
      <c r="M109" s="8"/>
      <c r="N109" s="8"/>
    </row>
    <row r="110" spans="10:14" ht="15">
      <c r="J110" s="8"/>
      <c r="K110" s="8"/>
      <c r="L110" s="8"/>
      <c r="M110" s="8"/>
      <c r="N110" s="8"/>
    </row>
    <row r="111" spans="10:14" ht="15">
      <c r="J111" s="8"/>
      <c r="K111" s="8"/>
      <c r="L111" s="8"/>
      <c r="M111" s="8"/>
      <c r="N111" s="8"/>
    </row>
    <row r="112" spans="10:14" ht="15">
      <c r="J112" s="8"/>
      <c r="K112" s="8"/>
      <c r="L112" s="8"/>
      <c r="M112" s="8"/>
      <c r="N112" s="8"/>
    </row>
    <row r="113" spans="10:14" ht="15">
      <c r="J113" s="8"/>
      <c r="K113" s="8"/>
      <c r="L113" s="8"/>
      <c r="M113" s="8"/>
      <c r="N113" s="8"/>
    </row>
    <row r="114" spans="10:14" ht="15">
      <c r="J114" s="8"/>
      <c r="K114" s="8"/>
      <c r="L114" s="8"/>
      <c r="M114" s="8"/>
      <c r="N114" s="8"/>
    </row>
    <row r="115" spans="10:14" ht="15">
      <c r="J115" s="8"/>
      <c r="K115" s="8"/>
      <c r="L115" s="8"/>
      <c r="M115" s="8"/>
      <c r="N115" s="8"/>
    </row>
    <row r="116" spans="10:14" ht="15">
      <c r="J116" s="8"/>
      <c r="K116" s="8"/>
      <c r="L116" s="8"/>
      <c r="M116" s="8"/>
      <c r="N116" s="8"/>
    </row>
    <row r="117" spans="10:14" ht="15">
      <c r="J117" s="8"/>
      <c r="K117" s="8"/>
      <c r="L117" s="8"/>
      <c r="M117" s="8"/>
      <c r="N117" s="8"/>
    </row>
    <row r="118" spans="10:14" ht="15">
      <c r="J118" s="8"/>
      <c r="K118" s="8"/>
      <c r="L118" s="8"/>
      <c r="M118" s="8"/>
      <c r="N118" s="8"/>
    </row>
  </sheetData>
  <sheetProtection sheet="1" objects="1" scenarios="1"/>
  <mergeCells count="6">
    <mergeCell ref="D3:E3"/>
    <mergeCell ref="A1:K1"/>
    <mergeCell ref="C6:E6"/>
    <mergeCell ref="A6:B6"/>
    <mergeCell ref="D4:E4"/>
    <mergeCell ref="D5:E5"/>
  </mergeCells>
  <printOptions gridLines="1"/>
  <pageMargins left="0.75" right="0.75" top="1" bottom="1" header="0.5" footer="0.5"/>
  <pageSetup fitToHeight="3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Nordgren</dc:creator>
  <cp:keywords/>
  <dc:description/>
  <cp:lastModifiedBy>Brett</cp:lastModifiedBy>
  <cp:lastPrinted>2010-11-20T18:21:07Z</cp:lastPrinted>
  <dcterms:created xsi:type="dcterms:W3CDTF">2008-02-03T19:34:15Z</dcterms:created>
  <dcterms:modified xsi:type="dcterms:W3CDTF">2015-06-09T00:39:04Z</dcterms:modified>
  <cp:category/>
  <cp:version/>
  <cp:contentType/>
  <cp:contentStatus/>
</cp:coreProperties>
</file>